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Lisa Serpa\Desktop\"/>
    </mc:Choice>
  </mc:AlternateContent>
  <xr:revisionPtr revIDLastSave="0" documentId="13_ncr:1_{6FF68506-B48F-40EE-8E6F-E31522DC3658}" xr6:coauthVersionLast="46" xr6:coauthVersionMax="46" xr10:uidLastSave="{00000000-0000-0000-0000-000000000000}"/>
  <bookViews>
    <workbookView xWindow="-120" yWindow="-120" windowWidth="24240" windowHeight="13140" tabRatio="972" xr2:uid="{00000000-000D-0000-FFFF-FFFF00000000}"/>
  </bookViews>
  <sheets>
    <sheet name="Marketing Plan" sheetId="23" r:id="rId1"/>
    <sheet name="Startup Worksheet" sheetId="11" r:id="rId2"/>
    <sheet name="Startup Expenses" sheetId="12" r:id="rId3"/>
    <sheet name="Startup Capital" sheetId="13" r:id="rId4"/>
    <sheet name="Opening Balance Sheet" sheetId="3" r:id="rId5"/>
    <sheet name="Pricing" sheetId="1" r:id="rId6"/>
    <sheet name="Cashflow" sheetId="2" r:id="rId7"/>
    <sheet name="Income Statement" sheetId="14" r:id="rId8"/>
    <sheet name="Depreciation Schedule" sheetId="15" r:id="rId9"/>
    <sheet name="CB" sheetId="19" r:id="rId10"/>
    <sheet name="Yr 2 &amp; 3" sheetId="20" r:id="rId11"/>
    <sheet name="Breakeven Analysis" sheetId="16" r:id="rId12"/>
  </sheets>
  <definedNames>
    <definedName name="_xlnm._FilterDatabase" localSheetId="5" hidden="1">Pricing!$C$13:$D$13</definedName>
    <definedName name="_xlnm.Print_Area" localSheetId="6">Cashflow!$A$1:$P$76</definedName>
    <definedName name="_xlnm.Print_Area" localSheetId="9">CB!$A$1:$F$36</definedName>
    <definedName name="_xlnm.Print_Area" localSheetId="8">'Depreciation Schedule'!$A$1:$G$31</definedName>
    <definedName name="_xlnm.Print_Area" localSheetId="7">'Income Statement'!$A$1:$P$78</definedName>
    <definedName name="_xlnm.Print_Area" localSheetId="4">'Opening Balance Sheet'!$A$1:$E$37</definedName>
    <definedName name="_xlnm.Print_Area" localSheetId="5">Pricing!$A$1:$O$45</definedName>
    <definedName name="_xlnm.Print_Area" localSheetId="3">'Startup Capital'!$A$1:$B$38</definedName>
    <definedName name="_xlnm.Print_Area" localSheetId="2">'Startup Expenses'!$A$1:$B$34</definedName>
    <definedName name="_xlnm.Print_Area" localSheetId="1">'Startup Worksheet'!$A$1:$H$67</definedName>
    <definedName name="_xlnm.Print_Area" localSheetId="10">'Yr 2 &amp; 3'!$A$1:$N$79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0" l="1"/>
  <c r="I6" i="20" s="1"/>
  <c r="M36" i="20"/>
  <c r="G36" i="20"/>
  <c r="C13" i="1"/>
  <c r="C27" i="1" s="1"/>
  <c r="C28" i="1"/>
  <c r="C20" i="1"/>
  <c r="C21" i="1"/>
  <c r="D13" i="1"/>
  <c r="D27" i="1" s="1"/>
  <c r="D28" i="1"/>
  <c r="D20" i="1"/>
  <c r="D21" i="1"/>
  <c r="E13" i="1"/>
  <c r="E27" i="1" s="1"/>
  <c r="E28" i="1"/>
  <c r="E20" i="1"/>
  <c r="O20" i="1" s="1"/>
  <c r="E21" i="1"/>
  <c r="F13" i="1"/>
  <c r="F27" i="1" s="1"/>
  <c r="F28" i="1"/>
  <c r="F20" i="1"/>
  <c r="F21" i="1"/>
  <c r="G13" i="1"/>
  <c r="G27" i="1" s="1"/>
  <c r="G28" i="1"/>
  <c r="G20" i="1"/>
  <c r="G21" i="1"/>
  <c r="H13" i="1"/>
  <c r="H27" i="1"/>
  <c r="H28" i="1"/>
  <c r="H20" i="1"/>
  <c r="H21" i="1"/>
  <c r="I13" i="1"/>
  <c r="I27" i="1" s="1"/>
  <c r="I28" i="1"/>
  <c r="I20" i="1"/>
  <c r="I21" i="1"/>
  <c r="J13" i="1"/>
  <c r="J27" i="1" s="1"/>
  <c r="O14" i="1"/>
  <c r="J20" i="1"/>
  <c r="J21" i="1"/>
  <c r="K13" i="1"/>
  <c r="K27" i="1" s="1"/>
  <c r="K28" i="1"/>
  <c r="K20" i="1"/>
  <c r="K21" i="1"/>
  <c r="L13" i="1"/>
  <c r="L17" i="1" s="1"/>
  <c r="L28" i="1"/>
  <c r="L20" i="1"/>
  <c r="L21" i="1"/>
  <c r="M13" i="1"/>
  <c r="M27" i="1" s="1"/>
  <c r="M28" i="1"/>
  <c r="M20" i="1"/>
  <c r="M21" i="1"/>
  <c r="N13" i="1"/>
  <c r="N27" i="1" s="1"/>
  <c r="N28" i="1"/>
  <c r="N20" i="1"/>
  <c r="N21" i="1"/>
  <c r="O36" i="14"/>
  <c r="P33" i="2"/>
  <c r="B9" i="12"/>
  <c r="B10" i="12"/>
  <c r="B12" i="12"/>
  <c r="B13" i="12"/>
  <c r="B15" i="12"/>
  <c r="B16" i="12"/>
  <c r="B17" i="12"/>
  <c r="B18" i="12"/>
  <c r="B19" i="12"/>
  <c r="C13" i="2"/>
  <c r="C14" i="2"/>
  <c r="C16" i="2"/>
  <c r="C19" i="2"/>
  <c r="C21" i="2"/>
  <c r="C23" i="2"/>
  <c r="P23" i="2" s="1"/>
  <c r="C34" i="2"/>
  <c r="C41" i="2"/>
  <c r="C47" i="2"/>
  <c r="D41" i="2"/>
  <c r="E41" i="2"/>
  <c r="F41" i="2"/>
  <c r="G41" i="2"/>
  <c r="H41" i="2"/>
  <c r="I41" i="2"/>
  <c r="J41" i="2"/>
  <c r="K41" i="2"/>
  <c r="L41" i="2"/>
  <c r="M41" i="2"/>
  <c r="N41" i="2"/>
  <c r="J44" i="20"/>
  <c r="K44" i="20"/>
  <c r="L44" i="20"/>
  <c r="I44" i="20"/>
  <c r="G16" i="20"/>
  <c r="G17" i="20"/>
  <c r="G18" i="20"/>
  <c r="G19" i="20"/>
  <c r="G20" i="20"/>
  <c r="G44" i="20" s="1"/>
  <c r="G21" i="20"/>
  <c r="G22" i="20"/>
  <c r="G23" i="20"/>
  <c r="G24" i="20"/>
  <c r="G25" i="20"/>
  <c r="G26" i="20"/>
  <c r="G27" i="20"/>
  <c r="G28" i="20"/>
  <c r="G29" i="20"/>
  <c r="G30" i="20"/>
  <c r="G31" i="20"/>
  <c r="G32" i="20"/>
  <c r="G33" i="20"/>
  <c r="G34" i="20"/>
  <c r="G35" i="20"/>
  <c r="G37" i="20"/>
  <c r="G38" i="20"/>
  <c r="G39" i="20"/>
  <c r="G40" i="20"/>
  <c r="G41" i="20"/>
  <c r="G42" i="20"/>
  <c r="G43" i="20"/>
  <c r="D44" i="20"/>
  <c r="E44" i="20"/>
  <c r="F44" i="20"/>
  <c r="C10" i="20"/>
  <c r="C13" i="20"/>
  <c r="C46" i="20" s="1"/>
  <c r="C44" i="20"/>
  <c r="M17" i="20"/>
  <c r="M18" i="20"/>
  <c r="M19" i="20"/>
  <c r="M20" i="20"/>
  <c r="M21" i="20"/>
  <c r="M22" i="20"/>
  <c r="M23" i="20"/>
  <c r="M24" i="20"/>
  <c r="M25" i="20"/>
  <c r="M26" i="20"/>
  <c r="M27" i="20"/>
  <c r="M28" i="20"/>
  <c r="M29" i="20"/>
  <c r="M30" i="20"/>
  <c r="M31" i="20"/>
  <c r="M32" i="20"/>
  <c r="M33" i="20"/>
  <c r="M34" i="20"/>
  <c r="M35" i="20"/>
  <c r="M37" i="20"/>
  <c r="M38" i="20"/>
  <c r="M39" i="20"/>
  <c r="M40" i="20"/>
  <c r="M41" i="20"/>
  <c r="M42" i="20"/>
  <c r="M43" i="20"/>
  <c r="M16" i="20"/>
  <c r="M44" i="20" s="1"/>
  <c r="C29" i="1"/>
  <c r="C30" i="1"/>
  <c r="C22" i="1"/>
  <c r="C23" i="1"/>
  <c r="O10" i="14"/>
  <c r="O8" i="14"/>
  <c r="O7" i="14"/>
  <c r="O28" i="14"/>
  <c r="D29" i="1"/>
  <c r="D30" i="1"/>
  <c r="D22" i="1"/>
  <c r="D23" i="1"/>
  <c r="E29" i="1"/>
  <c r="E30" i="1"/>
  <c r="E22" i="1"/>
  <c r="E23" i="1"/>
  <c r="F29" i="1"/>
  <c r="F30" i="1"/>
  <c r="F22" i="1"/>
  <c r="F24" i="1" s="1"/>
  <c r="F23" i="1"/>
  <c r="G29" i="1"/>
  <c r="G30" i="1"/>
  <c r="G22" i="1"/>
  <c r="G23" i="1"/>
  <c r="H29" i="1"/>
  <c r="H30" i="1"/>
  <c r="H22" i="1"/>
  <c r="H23" i="1"/>
  <c r="I29" i="1"/>
  <c r="I30" i="1"/>
  <c r="I22" i="1"/>
  <c r="I23" i="1"/>
  <c r="J29" i="1"/>
  <c r="J30" i="1"/>
  <c r="J22" i="1"/>
  <c r="J24" i="1" s="1"/>
  <c r="J23" i="1"/>
  <c r="K29" i="1"/>
  <c r="K30" i="1"/>
  <c r="K22" i="1"/>
  <c r="K23" i="1"/>
  <c r="L29" i="1"/>
  <c r="L30" i="1"/>
  <c r="L22" i="1"/>
  <c r="L24" i="1" s="1"/>
  <c r="L23" i="1"/>
  <c r="M29" i="1"/>
  <c r="M30" i="1"/>
  <c r="M22" i="1"/>
  <c r="M23" i="1"/>
  <c r="N29" i="1"/>
  <c r="N30" i="1"/>
  <c r="N22" i="1"/>
  <c r="N24" i="1" s="1"/>
  <c r="N23" i="1"/>
  <c r="P25" i="2"/>
  <c r="O41" i="14"/>
  <c r="P38" i="2"/>
  <c r="P26" i="2"/>
  <c r="O29" i="14"/>
  <c r="O18" i="14"/>
  <c r="P15" i="2"/>
  <c r="O17" i="14"/>
  <c r="O19" i="14"/>
  <c r="O20" i="14"/>
  <c r="O22" i="14"/>
  <c r="O23" i="14"/>
  <c r="O24" i="14"/>
  <c r="O25" i="14"/>
  <c r="O26" i="14"/>
  <c r="O27" i="14"/>
  <c r="O30" i="14"/>
  <c r="O31" i="14"/>
  <c r="O32" i="14"/>
  <c r="O34" i="14"/>
  <c r="O35" i="14"/>
  <c r="O37" i="14"/>
  <c r="O38" i="14"/>
  <c r="O39" i="14"/>
  <c r="O40" i="14"/>
  <c r="O42" i="14"/>
  <c r="O43" i="14"/>
  <c r="O16" i="14"/>
  <c r="O11" i="14"/>
  <c r="N44" i="14"/>
  <c r="B31" i="13"/>
  <c r="O41" i="2"/>
  <c r="P13" i="2"/>
  <c r="P14" i="2"/>
  <c r="P16" i="2"/>
  <c r="P17" i="2"/>
  <c r="P18" i="2"/>
  <c r="P19" i="2"/>
  <c r="P20" i="2"/>
  <c r="P21" i="2"/>
  <c r="P22" i="2"/>
  <c r="P24" i="2"/>
  <c r="P27" i="2"/>
  <c r="P28" i="2"/>
  <c r="P30" i="2"/>
  <c r="P31" i="2"/>
  <c r="P32" i="2"/>
  <c r="P34" i="2"/>
  <c r="P35" i="2"/>
  <c r="P36" i="2"/>
  <c r="P37" i="2"/>
  <c r="P39" i="2"/>
  <c r="P40" i="2"/>
  <c r="D44" i="14"/>
  <c r="E44" i="14"/>
  <c r="F44" i="14"/>
  <c r="G44" i="14"/>
  <c r="H44" i="14"/>
  <c r="I44" i="14"/>
  <c r="J44" i="14"/>
  <c r="K44" i="14"/>
  <c r="L44" i="14"/>
  <c r="M44" i="14"/>
  <c r="E12" i="19"/>
  <c r="E13" i="19" s="1"/>
  <c r="E7" i="19"/>
  <c r="D16" i="15"/>
  <c r="B23" i="19" s="1"/>
  <c r="E16" i="15"/>
  <c r="E28" i="15" s="1"/>
  <c r="D26" i="15"/>
  <c r="E26" i="15"/>
  <c r="B31" i="19"/>
  <c r="C44" i="14"/>
  <c r="G16" i="15"/>
  <c r="G26" i="15"/>
  <c r="G28" i="15"/>
  <c r="F16" i="15"/>
  <c r="F26" i="15"/>
  <c r="F28" i="15" s="1"/>
  <c r="B26" i="15"/>
  <c r="B28" i="15" s="1"/>
  <c r="B16" i="15"/>
  <c r="O6" i="14"/>
  <c r="B18" i="3"/>
  <c r="B19" i="3" s="1"/>
  <c r="B26" i="3"/>
  <c r="E12" i="3"/>
  <c r="E7" i="3"/>
  <c r="B33" i="3"/>
  <c r="B63" i="11"/>
  <c r="B11" i="12" s="1"/>
  <c r="B34" i="13"/>
  <c r="B18" i="13"/>
  <c r="B29" i="12"/>
  <c r="C63" i="11"/>
  <c r="C57" i="11"/>
  <c r="C48" i="11"/>
  <c r="C35" i="11"/>
  <c r="C32" i="11"/>
  <c r="C20" i="11"/>
  <c r="C7" i="11"/>
  <c r="D63" i="11"/>
  <c r="D57" i="11"/>
  <c r="D48" i="11"/>
  <c r="D35" i="11"/>
  <c r="D32" i="11"/>
  <c r="D20" i="11"/>
  <c r="D7" i="11"/>
  <c r="E20" i="11"/>
  <c r="E63" i="11"/>
  <c r="E57" i="11"/>
  <c r="E48" i="11"/>
  <c r="E35" i="11"/>
  <c r="E32" i="11"/>
  <c r="E7" i="11"/>
  <c r="F63" i="11"/>
  <c r="F57" i="11"/>
  <c r="F48" i="11"/>
  <c r="F35" i="11"/>
  <c r="F32" i="11"/>
  <c r="F20" i="11"/>
  <c r="F7" i="11"/>
  <c r="B20" i="11"/>
  <c r="B57" i="11"/>
  <c r="B48" i="11"/>
  <c r="B66" i="11" s="1"/>
  <c r="B35" i="11"/>
  <c r="B32" i="11"/>
  <c r="B7" i="11"/>
  <c r="O6" i="1"/>
  <c r="O7" i="1"/>
  <c r="O8" i="1"/>
  <c r="O9" i="1"/>
  <c r="D10" i="1"/>
  <c r="E10" i="1"/>
  <c r="F10" i="1"/>
  <c r="G10" i="1"/>
  <c r="H10" i="1"/>
  <c r="I10" i="1"/>
  <c r="J10" i="1"/>
  <c r="K10" i="1"/>
  <c r="L10" i="1"/>
  <c r="M10" i="1"/>
  <c r="N10" i="1"/>
  <c r="C10" i="1"/>
  <c r="E17" i="1"/>
  <c r="G17" i="1"/>
  <c r="K17" i="1"/>
  <c r="D17" i="1"/>
  <c r="O21" i="1"/>
  <c r="O23" i="1"/>
  <c r="F31" i="1" l="1"/>
  <c r="F34" i="1" s="1"/>
  <c r="F5" i="14" s="1"/>
  <c r="F9" i="14" s="1"/>
  <c r="F12" i="14" s="1"/>
  <c r="F47" i="14" s="1"/>
  <c r="O29" i="1"/>
  <c r="N31" i="1"/>
  <c r="N34" i="1" s="1"/>
  <c r="N5" i="14" s="1"/>
  <c r="N9" i="14" s="1"/>
  <c r="N12" i="14" s="1"/>
  <c r="N47" i="14" s="1"/>
  <c r="N17" i="1"/>
  <c r="F17" i="1"/>
  <c r="B35" i="3"/>
  <c r="M24" i="1"/>
  <c r="L27" i="1"/>
  <c r="L31" i="1" s="1"/>
  <c r="L34" i="1" s="1"/>
  <c r="M8" i="2" s="1"/>
  <c r="J28" i="1"/>
  <c r="J31" i="1" s="1"/>
  <c r="J34" i="1" s="1"/>
  <c r="E24" i="1"/>
  <c r="C24" i="1"/>
  <c r="B36" i="13"/>
  <c r="D28" i="15"/>
  <c r="K24" i="1"/>
  <c r="C17" i="1"/>
  <c r="O15" i="1"/>
  <c r="H24" i="1"/>
  <c r="M17" i="1"/>
  <c r="J17" i="1"/>
  <c r="B20" i="12"/>
  <c r="B22" i="12" s="1"/>
  <c r="I24" i="1"/>
  <c r="H31" i="1"/>
  <c r="H34" i="1" s="1"/>
  <c r="H5" i="14" s="1"/>
  <c r="H9" i="14" s="1"/>
  <c r="H12" i="14" s="1"/>
  <c r="H47" i="14" s="1"/>
  <c r="D24" i="1"/>
  <c r="O13" i="1"/>
  <c r="O22" i="1"/>
  <c r="I17" i="1"/>
  <c r="H17" i="1"/>
  <c r="O10" i="1"/>
  <c r="E13" i="3"/>
  <c r="B22" i="19"/>
  <c r="B24" i="19" s="1"/>
  <c r="O30" i="1"/>
  <c r="G24" i="1"/>
  <c r="I10" i="20"/>
  <c r="I13" i="20" s="1"/>
  <c r="I46" i="20" s="1"/>
  <c r="E66" i="11"/>
  <c r="O44" i="14"/>
  <c r="C66" i="11"/>
  <c r="P41" i="2"/>
  <c r="O24" i="1"/>
  <c r="F66" i="11"/>
  <c r="D66" i="11"/>
  <c r="B32" i="12"/>
  <c r="E16" i="3" s="1"/>
  <c r="M31" i="1"/>
  <c r="M34" i="1" s="1"/>
  <c r="K31" i="1"/>
  <c r="K34" i="1" s="1"/>
  <c r="I31" i="1"/>
  <c r="I34" i="1" s="1"/>
  <c r="G31" i="1"/>
  <c r="G34" i="1" s="1"/>
  <c r="E31" i="1"/>
  <c r="E34" i="1" s="1"/>
  <c r="D31" i="1"/>
  <c r="D34" i="1" s="1"/>
  <c r="C31" i="1"/>
  <c r="O16" i="1"/>
  <c r="D6" i="20"/>
  <c r="G8" i="2" l="1"/>
  <c r="K8" i="2"/>
  <c r="J5" i="14"/>
  <c r="J9" i="14" s="1"/>
  <c r="J12" i="14" s="1"/>
  <c r="J47" i="14" s="1"/>
  <c r="O8" i="2"/>
  <c r="O28" i="1"/>
  <c r="L5" i="14"/>
  <c r="L9" i="14" s="1"/>
  <c r="L12" i="14" s="1"/>
  <c r="L47" i="14" s="1"/>
  <c r="O17" i="1"/>
  <c r="I8" i="2"/>
  <c r="O27" i="1"/>
  <c r="E5" i="14"/>
  <c r="E9" i="14" s="1"/>
  <c r="E12" i="14" s="1"/>
  <c r="E47" i="14" s="1"/>
  <c r="F8" i="2"/>
  <c r="M5" i="14"/>
  <c r="M9" i="14" s="1"/>
  <c r="M12" i="14" s="1"/>
  <c r="M47" i="14" s="1"/>
  <c r="N8" i="2"/>
  <c r="D10" i="20"/>
  <c r="D13" i="20" s="1"/>
  <c r="D46" i="20" s="1"/>
  <c r="J6" i="20"/>
  <c r="E6" i="20"/>
  <c r="D5" i="14"/>
  <c r="D9" i="14" s="1"/>
  <c r="D12" i="14" s="1"/>
  <c r="D47" i="14" s="1"/>
  <c r="E8" i="2"/>
  <c r="G5" i="14"/>
  <c r="G9" i="14" s="1"/>
  <c r="G12" i="14" s="1"/>
  <c r="G47" i="14" s="1"/>
  <c r="H8" i="2"/>
  <c r="K5" i="14"/>
  <c r="K9" i="14" s="1"/>
  <c r="K12" i="14" s="1"/>
  <c r="K47" i="14" s="1"/>
  <c r="L8" i="2"/>
  <c r="C7" i="2"/>
  <c r="E17" i="3"/>
  <c r="E35" i="3" s="1"/>
  <c r="C34" i="1"/>
  <c r="O31" i="1"/>
  <c r="I5" i="14"/>
  <c r="I9" i="14" s="1"/>
  <c r="I12" i="14" s="1"/>
  <c r="I47" i="14" s="1"/>
  <c r="J8" i="2"/>
  <c r="E16" i="19" l="1"/>
  <c r="C10" i="2"/>
  <c r="C43" i="2" s="1"/>
  <c r="C49" i="2" s="1"/>
  <c r="D5" i="2" s="1"/>
  <c r="K6" i="20"/>
  <c r="K10" i="20" s="1"/>
  <c r="K13" i="20" s="1"/>
  <c r="K46" i="20" s="1"/>
  <c r="F6" i="20"/>
  <c r="E10" i="20"/>
  <c r="E13" i="20" s="1"/>
  <c r="E46" i="20" s="1"/>
  <c r="C5" i="14"/>
  <c r="D8" i="2"/>
  <c r="P8" i="2" s="1"/>
  <c r="O34" i="1"/>
  <c r="J10" i="20"/>
  <c r="J13" i="20" s="1"/>
  <c r="J46" i="20" s="1"/>
  <c r="D10" i="2" l="1"/>
  <c r="D43" i="2" s="1"/>
  <c r="D49" i="2" s="1"/>
  <c r="E5" i="2" s="1"/>
  <c r="E10" i="2" s="1"/>
  <c r="E43" i="2" s="1"/>
  <c r="E49" i="2" s="1"/>
  <c r="F5" i="2" s="1"/>
  <c r="F10" i="2" s="1"/>
  <c r="F43" i="2" s="1"/>
  <c r="F49" i="2" s="1"/>
  <c r="G5" i="2" s="1"/>
  <c r="G10" i="2" s="1"/>
  <c r="G43" i="2" s="1"/>
  <c r="G49" i="2" s="1"/>
  <c r="H5" i="2" s="1"/>
  <c r="H10" i="2" s="1"/>
  <c r="H43" i="2" s="1"/>
  <c r="H49" i="2" s="1"/>
  <c r="I5" i="2" s="1"/>
  <c r="I10" i="2" s="1"/>
  <c r="I43" i="2" s="1"/>
  <c r="I49" i="2" s="1"/>
  <c r="J5" i="2" s="1"/>
  <c r="J10" i="2" s="1"/>
  <c r="J43" i="2" s="1"/>
  <c r="J49" i="2" s="1"/>
  <c r="K5" i="2" s="1"/>
  <c r="K10" i="2" s="1"/>
  <c r="K43" i="2" s="1"/>
  <c r="K49" i="2" s="1"/>
  <c r="L5" i="2" s="1"/>
  <c r="L10" i="2" s="1"/>
  <c r="L43" i="2" s="1"/>
  <c r="L49" i="2" s="1"/>
  <c r="M5" i="2" s="1"/>
  <c r="M10" i="2" s="1"/>
  <c r="M43" i="2" s="1"/>
  <c r="M49" i="2" s="1"/>
  <c r="N5" i="2" s="1"/>
  <c r="N10" i="2" s="1"/>
  <c r="N43" i="2" s="1"/>
  <c r="N49" i="2" s="1"/>
  <c r="O5" i="2" s="1"/>
  <c r="O10" i="2" s="1"/>
  <c r="O43" i="2" s="1"/>
  <c r="O49" i="2" s="1"/>
  <c r="B5" i="19" s="1"/>
  <c r="B10" i="19" s="1"/>
  <c r="B33" i="19" s="1"/>
  <c r="O5" i="14"/>
  <c r="C9" i="14"/>
  <c r="F10" i="20"/>
  <c r="F13" i="20" s="1"/>
  <c r="F46" i="20" s="1"/>
  <c r="L6" i="20"/>
  <c r="G6" i="20"/>
  <c r="G10" i="20" s="1"/>
  <c r="H36" i="20" l="1"/>
  <c r="H18" i="20"/>
  <c r="H20" i="20"/>
  <c r="H22" i="20"/>
  <c r="H24" i="20"/>
  <c r="H26" i="20"/>
  <c r="H28" i="20"/>
  <c r="H30" i="20"/>
  <c r="H32" i="20"/>
  <c r="H34" i="20"/>
  <c r="H37" i="20"/>
  <c r="H39" i="20"/>
  <c r="H41" i="20"/>
  <c r="H43" i="20"/>
  <c r="H16" i="20"/>
  <c r="G13" i="20"/>
  <c r="G46" i="20" s="1"/>
  <c r="H46" i="20" s="1"/>
  <c r="H17" i="20"/>
  <c r="H19" i="20"/>
  <c r="H21" i="20"/>
  <c r="H23" i="20"/>
  <c r="H25" i="20"/>
  <c r="H27" i="20"/>
  <c r="H29" i="20"/>
  <c r="H31" i="20"/>
  <c r="H33" i="20"/>
  <c r="H35" i="20"/>
  <c r="H38" i="20"/>
  <c r="H40" i="20"/>
  <c r="H42" i="20"/>
  <c r="H44" i="20"/>
  <c r="L10" i="20"/>
  <c r="L13" i="20" s="1"/>
  <c r="L46" i="20" s="1"/>
  <c r="M6" i="20"/>
  <c r="M10" i="20" s="1"/>
  <c r="C12" i="14"/>
  <c r="C47" i="14" s="1"/>
  <c r="O9" i="14"/>
  <c r="P33" i="14" l="1"/>
  <c r="P41" i="14"/>
  <c r="P29" i="14"/>
  <c r="P18" i="14"/>
  <c r="P21" i="14"/>
  <c r="P22" i="14"/>
  <c r="P23" i="14"/>
  <c r="P24" i="14"/>
  <c r="P25" i="14"/>
  <c r="P26" i="14"/>
  <c r="P27" i="14"/>
  <c r="P30" i="14"/>
  <c r="P31" i="14"/>
  <c r="P32" i="14"/>
  <c r="O12" i="14"/>
  <c r="O47" i="14" s="1"/>
  <c r="P42" i="14"/>
  <c r="P37" i="14"/>
  <c r="P20" i="14"/>
  <c r="P43" i="14"/>
  <c r="P19" i="14"/>
  <c r="P16" i="14"/>
  <c r="P39" i="14"/>
  <c r="P34" i="14"/>
  <c r="P17" i="14"/>
  <c r="P40" i="14"/>
  <c r="P35" i="14"/>
  <c r="P36" i="14"/>
  <c r="P28" i="14"/>
  <c r="P38" i="14"/>
  <c r="P44" i="14"/>
  <c r="M13" i="20"/>
  <c r="M46" i="20" s="1"/>
  <c r="N46" i="20" s="1"/>
  <c r="N16" i="20"/>
  <c r="N17" i="20"/>
  <c r="N18" i="20"/>
  <c r="N19" i="20"/>
  <c r="N20" i="20"/>
  <c r="N21" i="20"/>
  <c r="N22" i="20"/>
  <c r="N23" i="20"/>
  <c r="N24" i="20"/>
  <c r="N25" i="20"/>
  <c r="N26" i="20"/>
  <c r="N27" i="20"/>
  <c r="N28" i="20"/>
  <c r="N29" i="20"/>
  <c r="N30" i="20"/>
  <c r="N31" i="20"/>
  <c r="N32" i="20"/>
  <c r="N33" i="20"/>
  <c r="N34" i="20"/>
  <c r="N35" i="20"/>
  <c r="N37" i="20"/>
  <c r="N38" i="20"/>
  <c r="N39" i="20"/>
  <c r="N40" i="20"/>
  <c r="N41" i="20"/>
  <c r="N42" i="20"/>
  <c r="N43" i="20"/>
  <c r="N44" i="20"/>
  <c r="N36" i="20"/>
  <c r="E17" i="19" l="1"/>
  <c r="E18" i="19" s="1"/>
  <c r="E33" i="19" s="1"/>
  <c r="P4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Serpa</author>
  </authors>
  <commentList>
    <comment ref="A38" authorId="0" shapeId="0" xr:uid="{00000000-0006-0000-0400-000001000000}">
      <text>
        <r>
          <rPr>
            <b/>
            <sz val="8"/>
            <color indexed="81"/>
            <rFont val="Tahoma"/>
            <charset val="1"/>
          </rPr>
          <t>Small Business Presence</t>
        </r>
      </text>
    </comment>
    <comment ref="A39" authorId="0" shapeId="0" xr:uid="{00000000-0006-0000-0400-000002000000}">
      <text>
        <r>
          <rPr>
            <b/>
            <sz val="8"/>
            <color indexed="81"/>
            <rFont val="Tahoma"/>
            <charset val="1"/>
          </rPr>
          <t>Medium Size Business Content</t>
        </r>
      </text>
    </comment>
    <comment ref="A40" authorId="0" shapeId="0" xr:uid="{00000000-0006-0000-0400-000003000000}">
      <text>
        <r>
          <rPr>
            <b/>
            <sz val="8"/>
            <color indexed="81"/>
            <rFont val="Tahoma"/>
            <charset val="1"/>
          </rPr>
          <t>Large Dynamic Site</t>
        </r>
      </text>
    </comment>
    <comment ref="A41" authorId="0" shapeId="0" xr:uid="{00000000-0006-0000-0400-000004000000}">
      <text>
        <r>
          <rPr>
            <b/>
            <sz val="8"/>
            <color indexed="81"/>
            <rFont val="Tahoma"/>
            <charset val="1"/>
          </rPr>
          <t>ECommerce</t>
        </r>
      </text>
    </comment>
    <comment ref="B43" authorId="0" shapeId="0" xr:uid="{00000000-0006-0000-0400-000005000000}">
      <text>
        <r>
          <rPr>
            <b/>
            <sz val="8"/>
            <color indexed="81"/>
            <rFont val="Tahoma"/>
            <charset val="1"/>
          </rPr>
          <t>Plan A
Based on 1-5 changes per year assumption/half
Normal billing rate $65 per hour</t>
        </r>
      </text>
    </comment>
    <comment ref="C43" authorId="0" shapeId="0" xr:uid="{00000000-0006-0000-0400-000006000000}">
      <text>
        <r>
          <rPr>
            <b/>
            <sz val="8"/>
            <color indexed="81"/>
            <rFont val="Tahoma"/>
            <charset val="1"/>
          </rPr>
          <t>Plan B
Based on 5-10 changes per year assumption/half
Normal billing rate $65 per hour</t>
        </r>
      </text>
    </comment>
    <comment ref="D43" authorId="0" shapeId="0" xr:uid="{00000000-0006-0000-0400-000007000000}">
      <text>
        <r>
          <rPr>
            <b/>
            <sz val="8"/>
            <color indexed="81"/>
            <rFont val="Tahoma"/>
            <charset val="1"/>
          </rPr>
          <t>Plan C
Based on 10-15 changes per year assumption/half
Normal billing rate $65 per hour</t>
        </r>
        <r>
          <rPr>
            <sz val="8"/>
            <color indexed="81"/>
            <rFont val="Tahoma"/>
            <charset val="1"/>
          </rPr>
          <t xml:space="preserve">
</t>
        </r>
      </text>
    </comment>
    <comment ref="E43" authorId="0" shapeId="0" xr:uid="{00000000-0006-0000-0400-000008000000}">
      <text>
        <r>
          <rPr>
            <b/>
            <sz val="8"/>
            <color indexed="81"/>
            <rFont val="Tahoma"/>
            <charset val="1"/>
          </rPr>
          <t xml:space="preserve">Plan D
Based on 15-20 changes per year assumption/half
Normal billing rate $65 per hour
</t>
        </r>
        <r>
          <rPr>
            <sz val="8"/>
            <color indexed="81"/>
            <rFont val="Tahoma"/>
            <charset val="1"/>
          </rPr>
          <t xml:space="preserve">
</t>
        </r>
      </text>
    </comment>
  </commentList>
</comments>
</file>

<file path=xl/sharedStrings.xml><?xml version="1.0" encoding="utf-8"?>
<sst xmlns="http://schemas.openxmlformats.org/spreadsheetml/2006/main" count="588" uniqueCount="274">
  <si>
    <t>Jan</t>
  </si>
  <si>
    <t>Feb</t>
  </si>
  <si>
    <t>Mar</t>
  </si>
  <si>
    <t>Apr</t>
  </si>
  <si>
    <t>May</t>
  </si>
  <si>
    <t>Jun</t>
  </si>
  <si>
    <t>Jul</t>
  </si>
  <si>
    <t>Aug</t>
  </si>
  <si>
    <t>Sept</t>
  </si>
  <si>
    <t>Oct</t>
  </si>
  <si>
    <t>Nov</t>
  </si>
  <si>
    <t>Dec</t>
  </si>
  <si>
    <t>Bronze</t>
  </si>
  <si>
    <t>Silver</t>
  </si>
  <si>
    <t>Platnium</t>
  </si>
  <si>
    <t>Gold</t>
  </si>
  <si>
    <t>Packages</t>
  </si>
  <si>
    <t># Packages</t>
  </si>
  <si>
    <t># Maintenance Plans</t>
  </si>
  <si>
    <t>Start Up</t>
  </si>
  <si>
    <t>Beginning Balance</t>
  </si>
  <si>
    <t>Loan Receipts</t>
  </si>
  <si>
    <t>Owner's Captial</t>
  </si>
  <si>
    <t>Total Cash Available</t>
  </si>
  <si>
    <t>Disbursements:</t>
  </si>
  <si>
    <t>Accounting</t>
  </si>
  <si>
    <t>Insurance</t>
  </si>
  <si>
    <t>Office Supplies</t>
  </si>
  <si>
    <t>Phone</t>
  </si>
  <si>
    <t>Rent</t>
  </si>
  <si>
    <t>Utilities</t>
  </si>
  <si>
    <t>Cash Balance:</t>
  </si>
  <si>
    <t>Fixed Assets</t>
  </si>
  <si>
    <t>Total</t>
  </si>
  <si>
    <t>Legal</t>
  </si>
  <si>
    <t>Office Equipment</t>
  </si>
  <si>
    <t>Furniture/Fixtures</t>
  </si>
  <si>
    <t>Subtotal</t>
  </si>
  <si>
    <t>Total Clients per Month</t>
  </si>
  <si>
    <t>Total Revenue</t>
  </si>
  <si>
    <t>Annual</t>
  </si>
  <si>
    <t>% convert to plan</t>
  </si>
  <si>
    <t>A</t>
  </si>
  <si>
    <t>B</t>
  </si>
  <si>
    <t>C</t>
  </si>
  <si>
    <t>D</t>
  </si>
  <si>
    <t>Revenue</t>
  </si>
  <si>
    <t>Assets</t>
  </si>
  <si>
    <t>Current Assets</t>
  </si>
  <si>
    <t>Cash</t>
  </si>
  <si>
    <t>Inventory(shrink wrapped software)</t>
  </si>
  <si>
    <t>Prepaid Expenses</t>
  </si>
  <si>
    <t>License</t>
  </si>
  <si>
    <t>Other</t>
  </si>
  <si>
    <t>Total Current Assets</t>
  </si>
  <si>
    <t>Production Equipment</t>
  </si>
  <si>
    <t>Total Fixed Assets</t>
  </si>
  <si>
    <t>Non-Current Assets</t>
  </si>
  <si>
    <t>Total Non-Current Assets</t>
  </si>
  <si>
    <t>Total Assets</t>
  </si>
  <si>
    <t>Maintenance Plans</t>
  </si>
  <si>
    <t>PRICING</t>
  </si>
  <si>
    <t>Category</t>
  </si>
  <si>
    <t>Already Have</t>
  </si>
  <si>
    <t>Must Buy</t>
  </si>
  <si>
    <t>Fair Mkt Value</t>
  </si>
  <si>
    <t>Paid Cash</t>
  </si>
  <si>
    <t>On Credit</t>
  </si>
  <si>
    <t>(Est.) Credit</t>
  </si>
  <si>
    <t>(Est.) Cash</t>
  </si>
  <si>
    <t>Item</t>
  </si>
  <si>
    <t>Inventory</t>
  </si>
  <si>
    <t>Fees</t>
  </si>
  <si>
    <t>Chairs</t>
  </si>
  <si>
    <t>Desks</t>
  </si>
  <si>
    <t>Display Cases</t>
  </si>
  <si>
    <t>File Cabinets</t>
  </si>
  <si>
    <t>Lighting</t>
  </si>
  <si>
    <t>Bookcases</t>
  </si>
  <si>
    <t>Signage</t>
  </si>
  <si>
    <t>Tables</t>
  </si>
  <si>
    <t>Leasehold Improvements</t>
  </si>
  <si>
    <t>Phone/Answering Machine</t>
  </si>
  <si>
    <t>Computer (PC)</t>
  </si>
  <si>
    <t>Computer (Laptop)</t>
  </si>
  <si>
    <t>Printer/Copier/Scanner/Fax</t>
  </si>
  <si>
    <t>Video/Digital Camera</t>
  </si>
  <si>
    <t>DVD Player/VCR</t>
  </si>
  <si>
    <t>Television</t>
  </si>
  <si>
    <t>Wireless Router</t>
  </si>
  <si>
    <t>Cell Phone</t>
  </si>
  <si>
    <t>Reference Manuals</t>
  </si>
  <si>
    <t>Electric</t>
  </si>
  <si>
    <t>Gas</t>
  </si>
  <si>
    <t>Water</t>
  </si>
  <si>
    <t>Dues/Subscriptions</t>
  </si>
  <si>
    <t>Chamber of Commerce</t>
  </si>
  <si>
    <t>Entrepreneuer Magazine</t>
  </si>
  <si>
    <t>Totals</t>
  </si>
  <si>
    <t>Advertising/Marketing</t>
  </si>
  <si>
    <t>Public Relations</t>
  </si>
  <si>
    <t>Cash On Hand</t>
  </si>
  <si>
    <t>Credit Needed</t>
  </si>
  <si>
    <t>Industry Magazines</t>
  </si>
  <si>
    <t>Cash Available (after other Start-up Expenses are paid)</t>
  </si>
  <si>
    <t>Security Deposits</t>
  </si>
  <si>
    <t>Equipment Lease</t>
  </si>
  <si>
    <t>Total Current &amp; Non-Current Assests</t>
  </si>
  <si>
    <t>Total Office Equipment</t>
  </si>
  <si>
    <t>Total Furniture &amp; Fixtures</t>
  </si>
  <si>
    <t>Other Equipment</t>
  </si>
  <si>
    <t>Total Other Equipment</t>
  </si>
  <si>
    <t>Liabilities</t>
  </si>
  <si>
    <t>Current Liabilities</t>
  </si>
  <si>
    <t>Accounts Payable</t>
  </si>
  <si>
    <t>Current Portion of Long Term Notes Payable</t>
  </si>
  <si>
    <t>Total Current Liabilities</t>
  </si>
  <si>
    <t>Long Term Liabilities</t>
  </si>
  <si>
    <t>Mortgage</t>
  </si>
  <si>
    <t>Note Payable</t>
  </si>
  <si>
    <t>Total Long Term Liabilities</t>
  </si>
  <si>
    <t>Total Liabilities</t>
  </si>
  <si>
    <t>Equity</t>
  </si>
  <si>
    <t>Owner's Capital</t>
  </si>
  <si>
    <t>Total Equity</t>
  </si>
  <si>
    <t>Total Liabilities &amp; Equity</t>
  </si>
  <si>
    <t>Revenues:</t>
  </si>
  <si>
    <t>Total Revenues</t>
  </si>
  <si>
    <t>Gross Profit</t>
  </si>
  <si>
    <t>Net Profit (Loss) Before Tax</t>
  </si>
  <si>
    <t>Asset Description/Year</t>
  </si>
  <si>
    <t>Cost</t>
  </si>
  <si>
    <t>Business 100%</t>
  </si>
  <si>
    <t>Basis</t>
  </si>
  <si>
    <t>Year One</t>
  </si>
  <si>
    <t>Year Two</t>
  </si>
  <si>
    <t xml:space="preserve">Year Three </t>
  </si>
  <si>
    <t>Year Four</t>
  </si>
  <si>
    <t>Year Five</t>
  </si>
  <si>
    <t>Year Six</t>
  </si>
  <si>
    <t>Year Seven</t>
  </si>
  <si>
    <t>Office Equipment (5 years)</t>
  </si>
  <si>
    <t>Furniture/Fixtures (7 years)</t>
  </si>
  <si>
    <t>Total Depreciation</t>
  </si>
  <si>
    <t>BREAKEVEN ANALYSIS</t>
  </si>
  <si>
    <t>Net Profit/Loss</t>
  </si>
  <si>
    <t>Q1</t>
  </si>
  <si>
    <t>Q2</t>
  </si>
  <si>
    <t>Q3</t>
  </si>
  <si>
    <t>Q4</t>
  </si>
  <si>
    <t>Chair</t>
  </si>
  <si>
    <t>Operating Expenses:</t>
  </si>
  <si>
    <t>Total Expenses</t>
  </si>
  <si>
    <t>Total Disbursements</t>
  </si>
  <si>
    <t xml:space="preserve">      Accounting</t>
  </si>
  <si>
    <t xml:space="preserve">      Advertising/Marketing</t>
  </si>
  <si>
    <t xml:space="preserve">      Business/License Fees</t>
  </si>
  <si>
    <t xml:space="preserve">      Cell Phone</t>
  </si>
  <si>
    <t xml:space="preserve">      Contract Labor</t>
  </si>
  <si>
    <t xml:space="preserve">      Depreciation</t>
  </si>
  <si>
    <t xml:space="preserve">      Dues/Subscriptions</t>
  </si>
  <si>
    <t xml:space="preserve">      Insurance</t>
  </si>
  <si>
    <t xml:space="preserve">      Internet</t>
  </si>
  <si>
    <t xml:space="preserve">      Legal</t>
  </si>
  <si>
    <t xml:space="preserve">      Office Supplies</t>
  </si>
  <si>
    <t xml:space="preserve">      On Hold Messaging</t>
  </si>
  <si>
    <t xml:space="preserve">      Owners Draw</t>
  </si>
  <si>
    <t xml:space="preserve">      Payroll</t>
  </si>
  <si>
    <t xml:space="preserve">      Payroll Taxes</t>
  </si>
  <si>
    <t xml:space="preserve">      Phone</t>
  </si>
  <si>
    <t xml:space="preserve">      Public Relations</t>
  </si>
  <si>
    <t xml:space="preserve">      Refunds</t>
  </si>
  <si>
    <t xml:space="preserve">      Rent</t>
  </si>
  <si>
    <t xml:space="preserve">      Repairs/Maintenance</t>
  </si>
  <si>
    <t xml:space="preserve">      Software</t>
  </si>
  <si>
    <t xml:space="preserve">      Utilities</t>
  </si>
  <si>
    <t xml:space="preserve">      Merchandise Sales</t>
  </si>
  <si>
    <t xml:space="preserve">      Sales Tax Collected</t>
  </si>
  <si>
    <t xml:space="preserve">      Cost of Goods Sold</t>
  </si>
  <si>
    <t xml:space="preserve">      Commission</t>
  </si>
  <si>
    <t xml:space="preserve">       (Cost of Goods Sold)</t>
  </si>
  <si>
    <t xml:space="preserve">       (Sales Tax Payable)</t>
  </si>
  <si>
    <t xml:space="preserve">      Loan Principal</t>
  </si>
  <si>
    <t xml:space="preserve">      Automobile</t>
  </si>
  <si>
    <t xml:space="preserve">      Merchant Service</t>
  </si>
  <si>
    <t xml:space="preserve">      Fax Service</t>
  </si>
  <si>
    <t xml:space="preserve">      Seminars</t>
  </si>
  <si>
    <t xml:space="preserve">      Mailing Lists</t>
  </si>
  <si>
    <t>Year 2</t>
  </si>
  <si>
    <t>Year 3</t>
  </si>
  <si>
    <t>Notes:</t>
  </si>
  <si>
    <t>Accounting setup and ongoing services</t>
  </si>
  <si>
    <t>Newpaper and direct mail campaigns</t>
  </si>
  <si>
    <t xml:space="preserve">      Postage</t>
  </si>
  <si>
    <t>DBA Certificate</t>
  </si>
  <si>
    <t>Based on monthly usage plan</t>
  </si>
  <si>
    <t>Anticipate hiring independent contractors for excess demand</t>
  </si>
  <si>
    <t>Trade magazines and newspapers</t>
  </si>
  <si>
    <t>efax online faxing service</t>
  </si>
  <si>
    <t>General business liability insurance, may include copyright and intellectual property clause</t>
  </si>
  <si>
    <t>High speed internet connection</t>
  </si>
  <si>
    <t>Standard customer contracts and legal counsel</t>
  </si>
  <si>
    <t>Purchase of 3000 business owner names from list service and local cities and towns (sole props)</t>
  </si>
  <si>
    <t>Monthly fee for accepting Visa, Mastercard, American Express, Discover</t>
  </si>
  <si>
    <t>General office supplies including inkjet cartridges</t>
  </si>
  <si>
    <t>On hold sales campaign</t>
  </si>
  <si>
    <t>Single line business phone</t>
  </si>
  <si>
    <t>Office space (1/4 of home)</t>
  </si>
  <si>
    <t xml:space="preserve">Public relation campaigns such as </t>
  </si>
  <si>
    <t>Office equipment not covered by maintenance plan</t>
  </si>
  <si>
    <t>Development, accounting, sales tracking software</t>
  </si>
  <si>
    <t>Electric and gas (1/4 of home)</t>
  </si>
  <si>
    <t>Monthly mailing (100 prospects) @ $.37</t>
  </si>
  <si>
    <t>Chamber of commerce information sessions</t>
  </si>
  <si>
    <t>Estimated auto expense for 15,000 mile annual usage @ $.37/mile</t>
  </si>
  <si>
    <t>Revenue Growth Rate</t>
  </si>
  <si>
    <t>per year</t>
  </si>
  <si>
    <t>Start-Up Worksheet</t>
  </si>
  <si>
    <t>Start-Up Expenses</t>
  </si>
  <si>
    <t>Start-Up Capital Equipment List</t>
  </si>
  <si>
    <t>Opening Balance Sheet  Year 1</t>
  </si>
  <si>
    <t>Pricing &amp; Revenue Projections</t>
  </si>
  <si>
    <t>Cash Flow Statement Year 1</t>
  </si>
  <si>
    <t>Income Statement Year 1</t>
  </si>
  <si>
    <t>Depreciation Schedule</t>
  </si>
  <si>
    <t>Closing Balance Sheet  Year 1</t>
  </si>
  <si>
    <t>Income Statement Year 2 &amp; 3</t>
  </si>
  <si>
    <t>A marketing plan is used by businesses to introduce, organize, track, and deliver their products &amp; services to potential clients. A marketing plan outlines your marketing strategy for a specific financial year or quarter. It explains your plans &amp; strategies in detail.</t>
  </si>
  <si>
    <t>Let us discuss some important tips for making the plan:</t>
  </si>
  <si>
    <t>1. Know your niche</t>
  </si>
  <si>
    <t>2. Have a unique selling proposition for your brand</t>
  </si>
  <si>
    <t>3. Get an insight of your potential client</t>
  </si>
  <si>
    <t>4. Have a strategic plan</t>
  </si>
  <si>
    <t>5. Have clear objectives</t>
  </si>
  <si>
    <t>6. Have clear goals</t>
  </si>
  <si>
    <t>7. Look at a bigger picture</t>
  </si>
  <si>
    <t>Types of Marketing Plans</t>
  </si>
  <si>
    <t>Annual Marketing Plan</t>
  </si>
  <si>
    <t>An annual marketing plan helps businesses keep track of goals and objectives for the year. It helps you outline your business objectives and marketing strategies with specific goals.</t>
  </si>
  <si>
    <t>Paid Marketing Plan</t>
  </si>
  <si>
    <t>Paid marketing if used wisely, can get you instant results for all your efforts. It involves paying organization to market your products.</t>
  </si>
  <si>
    <t>Social Media Marketing Plan</t>
  </si>
  <si>
    <t>Social Media Marketing Plans can go a long way, but you need to invest time, energy and resources into social media. To get into details you can read our blog, What Role can Social Media play in Promoting Your Business?</t>
  </si>
  <si>
    <t>Content Marketing Plan</t>
  </si>
  <si>
    <t>Content marketing is the strategic approach for creating valuable content to attract the right customers. The 4 Proven Ways to Leverage the Potential of Content will help you understand content marketing.</t>
  </si>
  <si>
    <t>How to Write a Marketing Plan?</t>
  </si>
  <si>
    <t>After you have understood the different types of market plans you need to understand how to write one. Marketing plans vary depending on the type of business you are in or the type of product you sell, however, certain important elements are a part of every marketing plan. A good marketing plan includes several elements. Here is a synopsis of what steps you need to take into consideration to create a good marketing plan:</t>
  </si>
  <si>
    <t>1. Table of Contents</t>
  </si>
  <si>
    <t>A table of content consists of a list of the titles included in your marketing plan. It can be referred to as the content page of your document and it includes titles and subheadings of your chapters along with their page numbers.</t>
  </si>
  <si>
    <t>2. Executive Summary</t>
  </si>
  <si>
    <t>An executive summary is the overview of a business plan. It summarizes the key points of your marketing plan. If you want you can read in details on how to write an executive summary.</t>
  </si>
  <si>
    <t>3. Opportunity Analysis</t>
  </si>
  <si>
    <t>Opportunity analysis emphasizes on discovering future opportunities, threats, and a detailed evaluation of the market. Many companies go for a SWOT analysis to summarize their strengths and weaknesses.</t>
  </si>
  <si>
    <t>4. Goals and Objectives</t>
  </si>
  <si>
    <t>This section of the marketing plan should talk about what you plan to set as your goals. You need to define your goals, track them, be realistic and chalk out a plan on how you will reach your goals.</t>
  </si>
  <si>
    <t>5. Mission statement</t>
  </si>
  <si>
    <t>Mission statement is important for you and your team. Your mission statement should explain your marketing activities. The mission statement should answer questions like what you plan to do, why do it, and who are you planning to do it for?</t>
  </si>
  <si>
    <t>6. Target audience</t>
  </si>
  <si>
    <t>Target audience is the most basic, but important aspect of marketing. You need to identify your clients. You need to get specific about your target audience and segmenting them further into smaller groups which will help more.</t>
  </si>
  <si>
    <t>7. Marketing strategy</t>
  </si>
  <si>
    <t>Marketing strategy is a long term approach which helps a business to sustain completion and achieve your marketing goals. An effective marketing strategy combines the 4 Ps of the marketing mix – Product, Price, Place, and Promotion.</t>
  </si>
  <si>
    <t>8. Buyer Personas</t>
  </si>
  <si>
    <t>Now that your target audience has been defined you need to figure out your buyer persona. Buyer’s persona involves studying the people functioning in your target markets and analyzing the ones that represent your customer base.</t>
  </si>
  <si>
    <t>9. Budget</t>
  </si>
  <si>
    <t>Budget indicates the resources allotted for a specific task in an organization. You must plan what you can spend on your marketing activities. Calculating the budget for your marketing campaign can be intimidating initially, as it involves a lot of work and planning however, over time you will be able to put together a smart budget to keep things on track.</t>
  </si>
  <si>
    <t>10. Distribution Strategy</t>
  </si>
  <si>
    <t>Distribution is how you plan to deliver your product or service to the client. You need to check that if your product be delivered through a website? You need to be sure that your distribution channel is aligned with your product or services.</t>
  </si>
  <si>
    <t>11. Promotion Strategy</t>
  </si>
  <si>
    <t>After the distribution strategy, the promotional aspect is the next step to take care of. It is a detailed strategy that helps you expand your business. It helps to optimize the utilization of marketing tools and generate demand.</t>
  </si>
  <si>
    <t>12. Timeline</t>
  </si>
  <si>
    <t>Creating a timeline determines how much time you will take and also when your task will be completed. The timeline is usually based on your goals and objectives. These days there are project management software to help you with your timeline.</t>
  </si>
  <si>
    <t>There are various kinds of marketing plans &amp; strategies, ie. annual, paid, social media, content.  A typical marketing strategy revolves around: business marketing, a description of a business marketing position, a timeline when the tasks will be completed, key performance indicators, and a description of your target market. A market plan can be of any of the four types:</t>
  </si>
  <si>
    <t>WHAT IS A MARKETING PLAN?</t>
  </si>
  <si>
    <t>Note:  This can apply to products, services,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</si>
</sst>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0.0%"/>
  </numFmts>
  <fonts count="18" x14ac:knownFonts="1">
    <font>
      <sz val="10"/>
      <name val="Arial"/>
    </font>
    <font>
      <sz val="10"/>
      <name val="Arial"/>
    </font>
    <font>
      <b/>
      <sz val="14"/>
      <name val="Arial"/>
      <family val="2"/>
    </font>
    <font>
      <sz val="8"/>
      <name val="Arial"/>
    </font>
    <font>
      <sz val="10"/>
      <name val="Arial"/>
    </font>
    <font>
      <sz val="8"/>
      <color indexed="81"/>
      <name val="Tahoma"/>
      <charset val="1"/>
    </font>
    <font>
      <b/>
      <sz val="8"/>
      <color indexed="81"/>
      <name val="Tahoma"/>
      <charset val="1"/>
    </font>
    <font>
      <b/>
      <sz val="8"/>
      <name val="Arial"/>
      <family val="2"/>
    </font>
    <font>
      <sz val="8"/>
      <name val="Arial"/>
      <family val="2"/>
    </font>
    <font>
      <sz val="10"/>
      <name val="Arial"/>
      <family val="2"/>
    </font>
    <font>
      <b/>
      <i/>
      <sz val="8"/>
      <name val="Arial"/>
      <family val="2"/>
    </font>
    <font>
      <i/>
      <sz val="8"/>
      <name val="Arial"/>
      <family val="2"/>
    </font>
    <font>
      <b/>
      <sz val="12"/>
      <name val="Arial"/>
      <family val="2"/>
    </font>
    <font>
      <sz val="12"/>
      <name val="Arial"/>
      <family val="2"/>
    </font>
    <font>
      <sz val="16"/>
      <name val="Arial"/>
      <family val="2"/>
    </font>
    <font>
      <b/>
      <sz val="16"/>
      <name val="Arial"/>
      <family val="2"/>
    </font>
    <font>
      <b/>
      <sz val="18"/>
      <name val="Arial"/>
      <family val="2"/>
    </font>
    <font>
      <b/>
      <sz val="13.5"/>
      <name val="Arial"/>
      <family val="2"/>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applyFill="1" applyBorder="1"/>
    <xf numFmtId="164" fontId="3" fillId="0" borderId="0" xfId="0" applyNumberFormat="1" applyFont="1" applyFill="1" applyBorder="1"/>
    <xf numFmtId="164" fontId="3" fillId="0" borderId="0" xfId="0" applyNumberFormat="1" applyFont="1" applyFill="1"/>
    <xf numFmtId="0" fontId="4" fillId="0" borderId="0" xfId="0" applyFont="1" applyFill="1"/>
    <xf numFmtId="0" fontId="0" fillId="0" borderId="0" xfId="0" applyFill="1"/>
    <xf numFmtId="0" fontId="3" fillId="0" borderId="0" xfId="0" applyFont="1" applyFill="1"/>
    <xf numFmtId="0" fontId="7" fillId="0" borderId="0" xfId="0" applyFont="1" applyFill="1" applyBorder="1"/>
    <xf numFmtId="0" fontId="8" fillId="0" borderId="0" xfId="0" applyFont="1"/>
    <xf numFmtId="0" fontId="8" fillId="0" borderId="0" xfId="0" applyFont="1" applyFill="1"/>
    <xf numFmtId="165" fontId="8" fillId="0" borderId="0" xfId="1" applyNumberFormat="1" applyFont="1" applyFill="1"/>
    <xf numFmtId="3" fontId="8" fillId="0" borderId="0" xfId="0" applyNumberFormat="1" applyFont="1"/>
    <xf numFmtId="3" fontId="8" fillId="0" borderId="0" xfId="0" applyNumberFormat="1" applyFont="1" applyFill="1"/>
    <xf numFmtId="3" fontId="8" fillId="0" borderId="0" xfId="0" applyNumberFormat="1" applyFont="1" applyFill="1" applyBorder="1"/>
    <xf numFmtId="0" fontId="7" fillId="0" borderId="0" xfId="0" applyFont="1" applyFill="1" applyAlignment="1">
      <alignment horizontal="center"/>
    </xf>
    <xf numFmtId="0" fontId="8" fillId="0" borderId="0" xfId="0" applyFont="1" applyFill="1" applyAlignment="1"/>
    <xf numFmtId="0" fontId="7" fillId="0" borderId="0" xfId="0" applyFont="1" applyFill="1"/>
    <xf numFmtId="0" fontId="11" fillId="0" borderId="0" xfId="0" applyFont="1" applyFill="1"/>
    <xf numFmtId="165" fontId="7" fillId="0" borderId="0" xfId="1" applyNumberFormat="1" applyFont="1" applyFill="1"/>
    <xf numFmtId="0" fontId="7" fillId="0" borderId="0" xfId="0" applyFont="1" applyFill="1" applyAlignment="1"/>
    <xf numFmtId="0" fontId="10" fillId="0" borderId="0" xfId="0" applyFont="1" applyFill="1"/>
    <xf numFmtId="165" fontId="10" fillId="0" borderId="0" xfId="0" applyNumberFormat="1" applyFont="1" applyFill="1"/>
    <xf numFmtId="0" fontId="3" fillId="0" borderId="0" xfId="0" applyFont="1" applyFill="1" applyAlignment="1">
      <alignment horizontal="center"/>
    </xf>
    <xf numFmtId="9" fontId="8" fillId="0" borderId="0" xfId="0" applyNumberFormat="1" applyFont="1" applyFill="1"/>
    <xf numFmtId="42" fontId="8" fillId="0" borderId="0" xfId="1" applyNumberFormat="1" applyFont="1" applyFill="1"/>
    <xf numFmtId="42" fontId="7" fillId="0" borderId="0" xfId="1" applyNumberFormat="1" applyFont="1" applyFill="1"/>
    <xf numFmtId="0" fontId="8" fillId="0" borderId="0" xfId="1" applyNumberFormat="1" applyFont="1" applyFill="1"/>
    <xf numFmtId="0" fontId="8" fillId="0" borderId="0" xfId="0" applyNumberFormat="1" applyFont="1" applyFill="1"/>
    <xf numFmtId="42" fontId="8" fillId="0" borderId="0" xfId="1" applyNumberFormat="1" applyFont="1"/>
    <xf numFmtId="42" fontId="8" fillId="0" borderId="0" xfId="1" applyNumberFormat="1" applyFont="1" applyFill="1" applyBorder="1"/>
    <xf numFmtId="166" fontId="3" fillId="0" borderId="0" xfId="2" applyNumberFormat="1" applyFont="1" applyAlignment="1">
      <alignment horizontal="center"/>
    </xf>
    <xf numFmtId="0" fontId="8" fillId="0" borderId="0" xfId="0" applyFont="1" applyFill="1" applyAlignment="1">
      <alignment horizontal="left" indent="1"/>
    </xf>
    <xf numFmtId="165" fontId="3" fillId="0" borderId="0" xfId="1" applyNumberFormat="1" applyFont="1" applyFill="1"/>
    <xf numFmtId="3" fontId="12" fillId="0" borderId="0" xfId="0" applyNumberFormat="1" applyFont="1" applyAlignment="1">
      <alignment horizontal="center"/>
    </xf>
    <xf numFmtId="0" fontId="13" fillId="0" borderId="0" xfId="0" applyFont="1" applyAlignment="1"/>
    <xf numFmtId="0" fontId="12" fillId="0" borderId="0" xfId="0" applyFont="1" applyFill="1" applyAlignment="1">
      <alignment horizontal="center"/>
    </xf>
    <xf numFmtId="0" fontId="13" fillId="0" borderId="0" xfId="0" applyFont="1" applyFill="1" applyAlignment="1"/>
    <xf numFmtId="0" fontId="3" fillId="0" borderId="0" xfId="0" applyFont="1" applyFill="1" applyAlignment="1">
      <alignment horizontal="left" indent="1"/>
    </xf>
    <xf numFmtId="9" fontId="3" fillId="0" borderId="0" xfId="0" applyNumberFormat="1" applyFont="1" applyFill="1"/>
    <xf numFmtId="0" fontId="3" fillId="0" borderId="0" xfId="0" applyFont="1" applyFill="1" applyBorder="1" applyAlignment="1">
      <alignment horizontal="left" indent="1"/>
    </xf>
    <xf numFmtId="9" fontId="3" fillId="0" borderId="0" xfId="0" applyNumberFormat="1" applyFont="1" applyFill="1" applyBorder="1"/>
    <xf numFmtId="165" fontId="3" fillId="0" borderId="0" xfId="1" applyNumberFormat="1" applyFont="1"/>
    <xf numFmtId="0" fontId="7" fillId="0" borderId="0" xfId="0" applyFont="1" applyFill="1" applyAlignment="1">
      <alignment horizontal="center"/>
    </xf>
    <xf numFmtId="0" fontId="12" fillId="0" borderId="0" xfId="0" applyFont="1" applyFill="1" applyAlignment="1">
      <alignment horizontal="center"/>
    </xf>
    <xf numFmtId="3" fontId="8" fillId="0" borderId="0" xfId="0" applyNumberFormat="1" applyFont="1" applyAlignment="1">
      <alignment horizontal="center"/>
    </xf>
    <xf numFmtId="0" fontId="9" fillId="0" borderId="0" xfId="0" applyFont="1"/>
    <xf numFmtId="0" fontId="9" fillId="0" borderId="0" xfId="0" applyFont="1" applyFill="1"/>
    <xf numFmtId="0" fontId="16" fillId="0" borderId="0" xfId="0" applyFont="1" applyAlignment="1">
      <alignment vertical="center"/>
    </xf>
    <xf numFmtId="0" fontId="0" fillId="0" borderId="0" xfId="0" applyAlignment="1">
      <alignment horizontal="left" vertical="center" indent="1"/>
    </xf>
    <xf numFmtId="0" fontId="9" fillId="0" borderId="0" xfId="0" applyFont="1" applyAlignment="1">
      <alignment horizontal="left" vertical="center" indent="1"/>
    </xf>
    <xf numFmtId="0" fontId="17" fillId="0" borderId="0" xfId="0" applyFont="1" applyAlignment="1">
      <alignment vertical="center"/>
    </xf>
    <xf numFmtId="0" fontId="12" fillId="0" borderId="0" xfId="0" applyFont="1" applyAlignment="1">
      <alignment horizontal="left" vertical="center" indent="1"/>
    </xf>
    <xf numFmtId="0" fontId="17" fillId="0" borderId="0" xfId="0" applyFont="1" applyAlignment="1">
      <alignment horizontal="left" vertical="center" indent="1"/>
    </xf>
    <xf numFmtId="0" fontId="15" fillId="0" borderId="0" xfId="0" applyFont="1" applyFill="1" applyAlignment="1">
      <alignment horizontal="left"/>
    </xf>
    <xf numFmtId="0" fontId="14" fillId="0" borderId="0" xfId="0" applyFont="1" applyFill="1" applyAlignment="1">
      <alignment horizontal="left"/>
    </xf>
    <xf numFmtId="165" fontId="15" fillId="0" borderId="0" xfId="1" applyNumberFormat="1" applyFont="1" applyFill="1" applyAlignment="1">
      <alignment horizontal="left"/>
    </xf>
    <xf numFmtId="165" fontId="14" fillId="0" borderId="0" xfId="1" applyNumberFormat="1" applyFont="1" applyFill="1" applyAlignment="1">
      <alignment horizontal="left"/>
    </xf>
    <xf numFmtId="0" fontId="14" fillId="0" borderId="0" xfId="0" applyFont="1" applyAlignment="1">
      <alignment horizontal="left"/>
    </xf>
    <xf numFmtId="3" fontId="15" fillId="0" borderId="0" xfId="0" applyNumberFormat="1" applyFont="1" applyAlignment="1">
      <alignment horizontal="left"/>
    </xf>
    <xf numFmtId="3" fontId="14" fillId="0" borderId="0" xfId="0" applyNumberFormat="1" applyFont="1" applyAlignment="1">
      <alignment horizontal="left"/>
    </xf>
    <xf numFmtId="0" fontId="15" fillId="0" borderId="0" xfId="0" applyFont="1" applyFill="1" applyAlignment="1">
      <alignment horizontal="center"/>
    </xf>
    <xf numFmtId="0" fontId="2" fillId="0" borderId="0" xfId="0" applyFont="1" applyFill="1" applyAlignment="1">
      <alignment horizontal="left"/>
    </xf>
    <xf numFmtId="0" fontId="0" fillId="0" borderId="0" xfId="0" applyAlignment="1">
      <alignment horizontal="left"/>
    </xf>
    <xf numFmtId="0" fontId="15" fillId="0" borderId="0" xfId="0" applyFont="1" applyAlignment="1">
      <alignment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5632293164609"/>
          <c:y val="8.9655172413793102E-2"/>
          <c:w val="0.84652732365657468"/>
          <c:h val="0.7551724137931034"/>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Cashflow!$D$3:$O$3</c:f>
              <c:strCache>
                <c:ptCount val="12"/>
                <c:pt idx="0">
                  <c:v> Jan </c:v>
                </c:pt>
                <c:pt idx="1">
                  <c:v> Feb </c:v>
                </c:pt>
                <c:pt idx="2">
                  <c:v> Mar </c:v>
                </c:pt>
                <c:pt idx="3">
                  <c:v> Apr </c:v>
                </c:pt>
                <c:pt idx="4">
                  <c:v> May </c:v>
                </c:pt>
                <c:pt idx="5">
                  <c:v> Jun </c:v>
                </c:pt>
                <c:pt idx="6">
                  <c:v> Jul </c:v>
                </c:pt>
                <c:pt idx="7">
                  <c:v> Aug </c:v>
                </c:pt>
                <c:pt idx="8">
                  <c:v> Sept </c:v>
                </c:pt>
                <c:pt idx="9">
                  <c:v> Oct </c:v>
                </c:pt>
                <c:pt idx="10">
                  <c:v> Nov </c:v>
                </c:pt>
                <c:pt idx="11">
                  <c:v> Dec </c:v>
                </c:pt>
              </c:strCache>
            </c:strRef>
          </c:cat>
          <c:val>
            <c:numRef>
              <c:f>Cashflow!$D$43:$O$43</c:f>
              <c:numCache>
                <c:formatCode>_("$"* #,##0_);_("$"* \(#,##0\);_("$"* "-"??_);_(@_)</c:formatCode>
                <c:ptCount val="12"/>
                <c:pt idx="0">
                  <c:v>13523.05</c:v>
                </c:pt>
                <c:pt idx="1">
                  <c:v>23623.1</c:v>
                </c:pt>
                <c:pt idx="2">
                  <c:v>35473.15</c:v>
                </c:pt>
                <c:pt idx="3">
                  <c:v>43796.200000000004</c:v>
                </c:pt>
                <c:pt idx="4">
                  <c:v>53896.250000000007</c:v>
                </c:pt>
                <c:pt idx="5">
                  <c:v>65746.3</c:v>
                </c:pt>
                <c:pt idx="6">
                  <c:v>74269.350000000006</c:v>
                </c:pt>
                <c:pt idx="7">
                  <c:v>84369.400000000009</c:v>
                </c:pt>
                <c:pt idx="8">
                  <c:v>96019.450000000012</c:v>
                </c:pt>
                <c:pt idx="9">
                  <c:v>104542.50000000001</c:v>
                </c:pt>
                <c:pt idx="10">
                  <c:v>114642.55000000002</c:v>
                </c:pt>
                <c:pt idx="11">
                  <c:v>120742.60000000002</c:v>
                </c:pt>
              </c:numCache>
            </c:numRef>
          </c:val>
          <c:extLst>
            <c:ext xmlns:c16="http://schemas.microsoft.com/office/drawing/2014/chart" uri="{C3380CC4-5D6E-409C-BE32-E72D297353CC}">
              <c16:uniqueId val="{00000000-CFF4-4D35-BCDD-3CF7DE4F65C3}"/>
            </c:ext>
          </c:extLst>
        </c:ser>
        <c:dLbls>
          <c:showLegendKey val="0"/>
          <c:showVal val="0"/>
          <c:showCatName val="0"/>
          <c:showSerName val="0"/>
          <c:showPercent val="0"/>
          <c:showBubbleSize val="0"/>
        </c:dLbls>
        <c:gapWidth val="150"/>
        <c:axId val="77590912"/>
        <c:axId val="77592448"/>
      </c:barChart>
      <c:catAx>
        <c:axId val="77590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7592448"/>
        <c:crosses val="autoZero"/>
        <c:auto val="1"/>
        <c:lblAlgn val="ctr"/>
        <c:lblOffset val="100"/>
        <c:tickLblSkip val="1"/>
        <c:tickMarkSkip val="1"/>
        <c:noMultiLvlLbl val="0"/>
      </c:catAx>
      <c:valAx>
        <c:axId val="77592448"/>
        <c:scaling>
          <c:orientation val="minMax"/>
        </c:scaling>
        <c:delete val="0"/>
        <c:axPos val="l"/>
        <c:majorGridlines>
          <c:spPr>
            <a:ln w="3175">
              <a:solidFill>
                <a:srgbClr val="000000"/>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75909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54775181409644"/>
          <c:y val="8.9655172413793102E-2"/>
          <c:w val="0.85783589477412436"/>
          <c:h val="0.7551724137931034"/>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'Income Statement'!$C$3:$N$3</c:f>
              <c:strCache>
                <c:ptCount val="12"/>
                <c:pt idx="0">
                  <c:v> Jan </c:v>
                </c:pt>
                <c:pt idx="1">
                  <c:v> Feb </c:v>
                </c:pt>
                <c:pt idx="2">
                  <c:v> Mar </c:v>
                </c:pt>
                <c:pt idx="3">
                  <c:v> Apr </c:v>
                </c:pt>
                <c:pt idx="4">
                  <c:v> May </c:v>
                </c:pt>
                <c:pt idx="5">
                  <c:v> Jun </c:v>
                </c:pt>
                <c:pt idx="6">
                  <c:v> Jul </c:v>
                </c:pt>
                <c:pt idx="7">
                  <c:v> Aug </c:v>
                </c:pt>
                <c:pt idx="8">
                  <c:v> Sept </c:v>
                </c:pt>
                <c:pt idx="9">
                  <c:v> Oct </c:v>
                </c:pt>
                <c:pt idx="10">
                  <c:v> Nov </c:v>
                </c:pt>
                <c:pt idx="11">
                  <c:v> Dec </c:v>
                </c:pt>
              </c:strCache>
            </c:strRef>
          </c:cat>
          <c:val>
            <c:numRef>
              <c:f>'Income Statement'!$C$47:$N$47</c:f>
              <c:numCache>
                <c:formatCode>_("$"* #,##0_);_("$"* \(#,##0\);_("$"* "-"_);_(@_)</c:formatCode>
                <c:ptCount val="12"/>
                <c:pt idx="0">
                  <c:v>7547.68</c:v>
                </c:pt>
                <c:pt idx="1">
                  <c:v>9047.68</c:v>
                </c:pt>
                <c:pt idx="2">
                  <c:v>11047.68</c:v>
                </c:pt>
                <c:pt idx="3">
                  <c:v>7547.68</c:v>
                </c:pt>
                <c:pt idx="4">
                  <c:v>9047.68</c:v>
                </c:pt>
                <c:pt idx="5">
                  <c:v>11047.68</c:v>
                </c:pt>
                <c:pt idx="6">
                  <c:v>7547.68</c:v>
                </c:pt>
                <c:pt idx="7">
                  <c:v>9047.68</c:v>
                </c:pt>
                <c:pt idx="8">
                  <c:v>11047.68</c:v>
                </c:pt>
                <c:pt idx="9">
                  <c:v>7547.68</c:v>
                </c:pt>
                <c:pt idx="10">
                  <c:v>9047.68</c:v>
                </c:pt>
                <c:pt idx="11">
                  <c:v>11047.68</c:v>
                </c:pt>
              </c:numCache>
            </c:numRef>
          </c:val>
          <c:extLst>
            <c:ext xmlns:c16="http://schemas.microsoft.com/office/drawing/2014/chart" uri="{C3380CC4-5D6E-409C-BE32-E72D297353CC}">
              <c16:uniqueId val="{00000000-AB8C-411D-B680-026605283AE0}"/>
            </c:ext>
          </c:extLst>
        </c:ser>
        <c:dLbls>
          <c:showLegendKey val="0"/>
          <c:showVal val="0"/>
          <c:showCatName val="0"/>
          <c:showSerName val="0"/>
          <c:showPercent val="0"/>
          <c:showBubbleSize val="0"/>
        </c:dLbls>
        <c:gapWidth val="150"/>
        <c:axId val="79789440"/>
        <c:axId val="79799424"/>
      </c:barChart>
      <c:catAx>
        <c:axId val="79789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799424"/>
        <c:crosses val="autoZero"/>
        <c:auto val="1"/>
        <c:lblAlgn val="ctr"/>
        <c:lblOffset val="100"/>
        <c:tickLblSkip val="1"/>
        <c:tickMarkSkip val="1"/>
        <c:noMultiLvlLbl val="0"/>
      </c:catAx>
      <c:valAx>
        <c:axId val="79799424"/>
        <c:scaling>
          <c:orientation val="minMax"/>
        </c:scaling>
        <c:delete val="0"/>
        <c:axPos val="l"/>
        <c:majorGridlines>
          <c:spPr>
            <a:ln w="3175">
              <a:solidFill>
                <a:srgbClr val="000000"/>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7894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5632293164609"/>
          <c:y val="8.9655172413793102E-2"/>
          <c:w val="0.84652732365657468"/>
          <c:h val="0.7551724137931034"/>
        </c:manualLayout>
      </c:layout>
      <c:barChart>
        <c:barDir val="col"/>
        <c:grouping val="stacked"/>
        <c:varyColors val="0"/>
        <c:ser>
          <c:idx val="0"/>
          <c:order val="0"/>
          <c:spPr>
            <a:solidFill>
              <a:srgbClr val="9999FF"/>
            </a:solidFill>
            <a:ln w="12700">
              <a:solidFill>
                <a:srgbClr val="000000"/>
              </a:solidFill>
              <a:prstDash val="solid"/>
            </a:ln>
          </c:spPr>
          <c:invertIfNegative val="0"/>
          <c:cat>
            <c:strRef>
              <c:f>('Yr 2 &amp; 3'!$C$4:$F$4,'Yr 2 &amp; 3'!$I$4:$L$4)</c:f>
              <c:strCache>
                <c:ptCount val="8"/>
                <c:pt idx="0">
                  <c:v>Q1</c:v>
                </c:pt>
                <c:pt idx="1">
                  <c:v>Q2</c:v>
                </c:pt>
                <c:pt idx="2">
                  <c:v>Q3</c:v>
                </c:pt>
                <c:pt idx="3">
                  <c:v>Q4</c:v>
                </c:pt>
                <c:pt idx="4">
                  <c:v>Q1</c:v>
                </c:pt>
                <c:pt idx="5">
                  <c:v>Q2</c:v>
                </c:pt>
                <c:pt idx="6">
                  <c:v>Q3</c:v>
                </c:pt>
                <c:pt idx="7">
                  <c:v>Q4</c:v>
                </c:pt>
              </c:strCache>
            </c:strRef>
          </c:cat>
          <c:val>
            <c:numRef>
              <c:f>('Yr 2 &amp; 3'!$C$46:$F$46,'Yr 2 &amp; 3'!$I$46:$L$46)</c:f>
              <c:numCache>
                <c:formatCode>_("$"* #,##0_);_("$"* \(#,##0\);_("$"* "-"_);_(@_)</c:formatCode>
                <c:ptCount val="8"/>
                <c:pt idx="0">
                  <c:v>2426.1400000000012</c:v>
                </c:pt>
                <c:pt idx="1">
                  <c:v>7314.6400000000012</c:v>
                </c:pt>
                <c:pt idx="2">
                  <c:v>14647.390000000001</c:v>
                </c:pt>
                <c:pt idx="3">
                  <c:v>25646.514999999999</c:v>
                </c:pt>
                <c:pt idx="4">
                  <c:v>5107.7900000000009</c:v>
                </c:pt>
                <c:pt idx="5">
                  <c:v>11218.415000000001</c:v>
                </c:pt>
                <c:pt idx="6">
                  <c:v>20384.352500000001</c:v>
                </c:pt>
                <c:pt idx="7">
                  <c:v>34133.258750000001</c:v>
                </c:pt>
              </c:numCache>
            </c:numRef>
          </c:val>
          <c:extLst>
            <c:ext xmlns:c16="http://schemas.microsoft.com/office/drawing/2014/chart" uri="{C3380CC4-5D6E-409C-BE32-E72D297353CC}">
              <c16:uniqueId val="{00000000-D0C2-4B86-ACB1-A866F155597A}"/>
            </c:ext>
          </c:extLst>
        </c:ser>
        <c:dLbls>
          <c:showLegendKey val="0"/>
          <c:showVal val="0"/>
          <c:showCatName val="0"/>
          <c:showSerName val="0"/>
          <c:showPercent val="0"/>
          <c:showBubbleSize val="0"/>
        </c:dLbls>
        <c:gapWidth val="150"/>
        <c:overlap val="100"/>
        <c:axId val="80176256"/>
        <c:axId val="80177792"/>
      </c:barChart>
      <c:catAx>
        <c:axId val="8017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177792"/>
        <c:crosses val="autoZero"/>
        <c:auto val="1"/>
        <c:lblAlgn val="ctr"/>
        <c:lblOffset val="100"/>
        <c:tickLblSkip val="1"/>
        <c:tickMarkSkip val="1"/>
        <c:noMultiLvlLbl val="0"/>
      </c:catAx>
      <c:valAx>
        <c:axId val="80177792"/>
        <c:scaling>
          <c:orientation val="minMax"/>
        </c:scaling>
        <c:delete val="0"/>
        <c:axPos val="l"/>
        <c:majorGridlines>
          <c:spPr>
            <a:ln w="3175">
              <a:solidFill>
                <a:srgbClr val="000000"/>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1762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17</xdr:col>
      <xdr:colOff>104775</xdr:colOff>
      <xdr:row>11</xdr:row>
      <xdr:rowOff>66675</xdr:rowOff>
    </xdr:from>
    <xdr:to>
      <xdr:col>26</xdr:col>
      <xdr:colOff>514350</xdr:colOff>
      <xdr:row>30</xdr:row>
      <xdr:rowOff>114300</xdr:rowOff>
    </xdr:to>
    <xdr:graphicFrame macro="">
      <xdr:nvGraphicFramePr>
        <xdr:cNvPr id="8196" name="Chart 4">
          <a:extLst>
            <a:ext uri="{FF2B5EF4-FFF2-40B4-BE49-F238E27FC236}">
              <a16:creationId xmlns:a16="http://schemas.microsoft.com/office/drawing/2014/main" id="{00000000-0008-0000-0500-000004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276225</xdr:colOff>
      <xdr:row>33</xdr:row>
      <xdr:rowOff>104775</xdr:rowOff>
    </xdr:from>
    <xdr:to>
      <xdr:col>26</xdr:col>
      <xdr:colOff>76200</xdr:colOff>
      <xdr:row>53</xdr:row>
      <xdr:rowOff>9525</xdr:rowOff>
    </xdr:to>
    <xdr:graphicFrame macro="">
      <xdr:nvGraphicFramePr>
        <xdr:cNvPr id="9218" name="Chart 2">
          <a:extLst>
            <a:ext uri="{FF2B5EF4-FFF2-40B4-BE49-F238E27FC236}">
              <a16:creationId xmlns:a16="http://schemas.microsoft.com/office/drawing/2014/main" id="{00000000-0008-0000-0600-000002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314325</xdr:colOff>
      <xdr:row>19</xdr:row>
      <xdr:rowOff>66675</xdr:rowOff>
    </xdr:from>
    <xdr:to>
      <xdr:col>25</xdr:col>
      <xdr:colOff>114300</xdr:colOff>
      <xdr:row>38</xdr:row>
      <xdr:rowOff>114300</xdr:rowOff>
    </xdr:to>
    <xdr:graphicFrame macro="">
      <xdr:nvGraphicFramePr>
        <xdr:cNvPr id="10244" name="Chart 4">
          <a:extLst>
            <a:ext uri="{FF2B5EF4-FFF2-40B4-BE49-F238E27FC236}">
              <a16:creationId xmlns:a16="http://schemas.microsoft.com/office/drawing/2014/main" id="{00000000-0008-0000-0900-000004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488E4-2D51-4F78-8221-E9EEF13C3606}">
  <dimension ref="A1:A87"/>
  <sheetViews>
    <sheetView tabSelected="1" workbookViewId="0"/>
  </sheetViews>
  <sheetFormatPr defaultRowHeight="12.75" x14ac:dyDescent="0.2"/>
  <sheetData>
    <row r="1" spans="1:1" ht="20.25" x14ac:dyDescent="0.2">
      <c r="A1" s="63" t="s">
        <v>272</v>
      </c>
    </row>
    <row r="3" spans="1:1" x14ac:dyDescent="0.2">
      <c r="A3" s="45" t="s">
        <v>227</v>
      </c>
    </row>
    <row r="5" spans="1:1" x14ac:dyDescent="0.2">
      <c r="A5" s="45" t="s">
        <v>228</v>
      </c>
    </row>
    <row r="6" spans="1:1" x14ac:dyDescent="0.2">
      <c r="A6" s="48"/>
    </row>
    <row r="7" spans="1:1" x14ac:dyDescent="0.2">
      <c r="A7" s="49" t="s">
        <v>229</v>
      </c>
    </row>
    <row r="8" spans="1:1" x14ac:dyDescent="0.2">
      <c r="A8" s="49" t="s">
        <v>230</v>
      </c>
    </row>
    <row r="9" spans="1:1" x14ac:dyDescent="0.2">
      <c r="A9" s="49" t="s">
        <v>231</v>
      </c>
    </row>
    <row r="10" spans="1:1" x14ac:dyDescent="0.2">
      <c r="A10" s="49" t="s">
        <v>232</v>
      </c>
    </row>
    <row r="11" spans="1:1" x14ac:dyDescent="0.2">
      <c r="A11" s="49" t="s">
        <v>233</v>
      </c>
    </row>
    <row r="12" spans="1:1" x14ac:dyDescent="0.2">
      <c r="A12" s="49" t="s">
        <v>234</v>
      </c>
    </row>
    <row r="13" spans="1:1" x14ac:dyDescent="0.2">
      <c r="A13" s="49" t="s">
        <v>235</v>
      </c>
    </row>
    <row r="15" spans="1:1" ht="17.25" x14ac:dyDescent="0.2">
      <c r="A15" s="50" t="s">
        <v>236</v>
      </c>
    </row>
    <row r="17" spans="1:1" x14ac:dyDescent="0.2">
      <c r="A17" s="45" t="s">
        <v>271</v>
      </c>
    </row>
    <row r="20" spans="1:1" x14ac:dyDescent="0.2">
      <c r="A20" s="48"/>
    </row>
    <row r="21" spans="1:1" ht="15.75" x14ac:dyDescent="0.2">
      <c r="A21" s="51" t="s">
        <v>237</v>
      </c>
    </row>
    <row r="22" spans="1:1" x14ac:dyDescent="0.2">
      <c r="A22" s="48"/>
    </row>
    <row r="23" spans="1:1" x14ac:dyDescent="0.2">
      <c r="A23" s="49" t="s">
        <v>238</v>
      </c>
    </row>
    <row r="24" spans="1:1" x14ac:dyDescent="0.2">
      <c r="A24" s="48"/>
    </row>
    <row r="25" spans="1:1" ht="15.75" x14ac:dyDescent="0.2">
      <c r="A25" s="51" t="s">
        <v>239</v>
      </c>
    </row>
    <row r="26" spans="1:1" x14ac:dyDescent="0.2">
      <c r="A26" s="48"/>
    </row>
    <row r="27" spans="1:1" x14ac:dyDescent="0.2">
      <c r="A27" s="49" t="s">
        <v>240</v>
      </c>
    </row>
    <row r="28" spans="1:1" x14ac:dyDescent="0.2">
      <c r="A28" s="48"/>
    </row>
    <row r="29" spans="1:1" ht="15.75" x14ac:dyDescent="0.2">
      <c r="A29" s="51" t="s">
        <v>241</v>
      </c>
    </row>
    <row r="30" spans="1:1" x14ac:dyDescent="0.2">
      <c r="A30" s="48"/>
    </row>
    <row r="31" spans="1:1" x14ac:dyDescent="0.2">
      <c r="A31" s="5" t="s">
        <v>242</v>
      </c>
    </row>
    <row r="32" spans="1:1" x14ac:dyDescent="0.2">
      <c r="A32" s="48"/>
    </row>
    <row r="33" spans="1:1" ht="15.75" x14ac:dyDescent="0.2">
      <c r="A33" s="51" t="s">
        <v>243</v>
      </c>
    </row>
    <row r="34" spans="1:1" x14ac:dyDescent="0.2">
      <c r="A34" s="48"/>
    </row>
    <row r="35" spans="1:1" x14ac:dyDescent="0.2">
      <c r="A35" s="5" t="s">
        <v>244</v>
      </c>
    </row>
    <row r="37" spans="1:1" ht="23.25" x14ac:dyDescent="0.2">
      <c r="A37" s="47" t="s">
        <v>245</v>
      </c>
    </row>
    <row r="39" spans="1:1" x14ac:dyDescent="0.2">
      <c r="A39" s="45" t="s">
        <v>246</v>
      </c>
    </row>
    <row r="40" spans="1:1" x14ac:dyDescent="0.2">
      <c r="A40" s="48"/>
    </row>
    <row r="41" spans="1:1" ht="17.25" x14ac:dyDescent="0.2">
      <c r="A41" s="52" t="s">
        <v>247</v>
      </c>
    </row>
    <row r="42" spans="1:1" x14ac:dyDescent="0.2">
      <c r="A42" s="48"/>
    </row>
    <row r="43" spans="1:1" x14ac:dyDescent="0.2">
      <c r="A43" s="49" t="s">
        <v>248</v>
      </c>
    </row>
    <row r="44" spans="1:1" x14ac:dyDescent="0.2">
      <c r="A44" s="48"/>
    </row>
    <row r="45" spans="1:1" ht="17.25" x14ac:dyDescent="0.2">
      <c r="A45" s="52" t="s">
        <v>249</v>
      </c>
    </row>
    <row r="46" spans="1:1" x14ac:dyDescent="0.2">
      <c r="A46" s="48"/>
    </row>
    <row r="47" spans="1:1" x14ac:dyDescent="0.2">
      <c r="A47" s="5" t="s">
        <v>250</v>
      </c>
    </row>
    <row r="48" spans="1:1" x14ac:dyDescent="0.2">
      <c r="A48" s="48"/>
    </row>
    <row r="49" spans="1:1" ht="17.25" x14ac:dyDescent="0.2">
      <c r="A49" s="52" t="s">
        <v>251</v>
      </c>
    </row>
    <row r="50" spans="1:1" x14ac:dyDescent="0.2">
      <c r="A50" s="48"/>
    </row>
    <row r="51" spans="1:1" x14ac:dyDescent="0.2">
      <c r="A51" s="49" t="s">
        <v>252</v>
      </c>
    </row>
    <row r="52" spans="1:1" x14ac:dyDescent="0.2">
      <c r="A52" s="48"/>
    </row>
    <row r="53" spans="1:1" ht="17.25" x14ac:dyDescent="0.2">
      <c r="A53" s="52" t="s">
        <v>253</v>
      </c>
    </row>
    <row r="54" spans="1:1" x14ac:dyDescent="0.2">
      <c r="A54" s="48"/>
    </row>
    <row r="55" spans="1:1" x14ac:dyDescent="0.2">
      <c r="A55" s="49" t="s">
        <v>254</v>
      </c>
    </row>
    <row r="56" spans="1:1" x14ac:dyDescent="0.2">
      <c r="A56" s="48"/>
    </row>
    <row r="57" spans="1:1" ht="17.25" x14ac:dyDescent="0.2">
      <c r="A57" s="52" t="s">
        <v>255</v>
      </c>
    </row>
    <row r="58" spans="1:1" x14ac:dyDescent="0.2">
      <c r="A58" s="48"/>
    </row>
    <row r="59" spans="1:1" x14ac:dyDescent="0.2">
      <c r="A59" s="49" t="s">
        <v>256</v>
      </c>
    </row>
    <row r="60" spans="1:1" x14ac:dyDescent="0.2">
      <c r="A60" s="48"/>
    </row>
    <row r="61" spans="1:1" ht="17.25" x14ac:dyDescent="0.2">
      <c r="A61" s="52" t="s">
        <v>257</v>
      </c>
    </row>
    <row r="62" spans="1:1" x14ac:dyDescent="0.2">
      <c r="A62" s="48"/>
    </row>
    <row r="63" spans="1:1" x14ac:dyDescent="0.2">
      <c r="A63" s="49" t="s">
        <v>258</v>
      </c>
    </row>
    <row r="64" spans="1:1" x14ac:dyDescent="0.2">
      <c r="A64" s="48"/>
    </row>
    <row r="65" spans="1:1" ht="17.25" x14ac:dyDescent="0.2">
      <c r="A65" s="52" t="s">
        <v>259</v>
      </c>
    </row>
    <row r="66" spans="1:1" x14ac:dyDescent="0.2">
      <c r="A66" s="48"/>
    </row>
    <row r="67" spans="1:1" x14ac:dyDescent="0.2">
      <c r="A67" s="5" t="s">
        <v>260</v>
      </c>
    </row>
    <row r="68" spans="1:1" x14ac:dyDescent="0.2">
      <c r="A68" s="48"/>
    </row>
    <row r="69" spans="1:1" ht="17.25" x14ac:dyDescent="0.2">
      <c r="A69" s="52" t="s">
        <v>261</v>
      </c>
    </row>
    <row r="70" spans="1:1" x14ac:dyDescent="0.2">
      <c r="A70" s="48"/>
    </row>
    <row r="71" spans="1:1" x14ac:dyDescent="0.2">
      <c r="A71" s="49" t="s">
        <v>262</v>
      </c>
    </row>
    <row r="72" spans="1:1" x14ac:dyDescent="0.2">
      <c r="A72" s="48"/>
    </row>
    <row r="73" spans="1:1" ht="17.25" x14ac:dyDescent="0.2">
      <c r="A73" s="52" t="s">
        <v>263</v>
      </c>
    </row>
    <row r="74" spans="1:1" x14ac:dyDescent="0.2">
      <c r="A74" s="48"/>
    </row>
    <row r="75" spans="1:1" x14ac:dyDescent="0.2">
      <c r="A75" s="49" t="s">
        <v>264</v>
      </c>
    </row>
    <row r="76" spans="1:1" x14ac:dyDescent="0.2">
      <c r="A76" s="48"/>
    </row>
    <row r="77" spans="1:1" ht="17.25" x14ac:dyDescent="0.2">
      <c r="A77" s="52" t="s">
        <v>265</v>
      </c>
    </row>
    <row r="78" spans="1:1" x14ac:dyDescent="0.2">
      <c r="A78" s="48"/>
    </row>
    <row r="79" spans="1:1" x14ac:dyDescent="0.2">
      <c r="A79" s="49" t="s">
        <v>266</v>
      </c>
    </row>
    <row r="80" spans="1:1" x14ac:dyDescent="0.2">
      <c r="A80" s="48"/>
    </row>
    <row r="81" spans="1:1" ht="17.25" x14ac:dyDescent="0.2">
      <c r="A81" s="52" t="s">
        <v>267</v>
      </c>
    </row>
    <row r="82" spans="1:1" x14ac:dyDescent="0.2">
      <c r="A82" s="48"/>
    </row>
    <row r="83" spans="1:1" x14ac:dyDescent="0.2">
      <c r="A83" s="49" t="s">
        <v>268</v>
      </c>
    </row>
    <row r="84" spans="1:1" x14ac:dyDescent="0.2">
      <c r="A84" s="48"/>
    </row>
    <row r="85" spans="1:1" ht="17.25" x14ac:dyDescent="0.2">
      <c r="A85" s="52" t="s">
        <v>269</v>
      </c>
    </row>
    <row r="86" spans="1:1" x14ac:dyDescent="0.2">
      <c r="A86" s="48"/>
    </row>
    <row r="87" spans="1:1" x14ac:dyDescent="0.2">
      <c r="A87" s="49" t="s">
        <v>270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workbookViewId="0">
      <selection sqref="A1:E1"/>
    </sheetView>
  </sheetViews>
  <sheetFormatPr defaultRowHeight="11.25" x14ac:dyDescent="0.2"/>
  <cols>
    <col min="1" max="1" width="19.85546875" style="9" bestFit="1" customWidth="1"/>
    <col min="2" max="2" width="9.85546875" style="24" bestFit="1" customWidth="1"/>
    <col min="3" max="3" width="9.140625" style="9"/>
    <col min="4" max="4" width="31.85546875" style="9" bestFit="1" customWidth="1"/>
    <col min="5" max="5" width="9.85546875" style="24" bestFit="1" customWidth="1"/>
    <col min="6" max="6" width="7.42578125" style="9" bestFit="1" customWidth="1"/>
    <col min="7" max="16384" width="9.140625" style="9"/>
  </cols>
  <sheetData>
    <row r="1" spans="1:5" ht="20.25" x14ac:dyDescent="0.3">
      <c r="A1" s="53" t="s">
        <v>225</v>
      </c>
      <c r="B1" s="53"/>
      <c r="C1" s="54"/>
      <c r="D1" s="54"/>
      <c r="E1" s="54"/>
    </row>
    <row r="2" spans="1:5" ht="15.75" x14ac:dyDescent="0.25">
      <c r="A2" s="35"/>
      <c r="B2" s="35"/>
      <c r="C2" s="36"/>
      <c r="D2" s="36"/>
      <c r="E2" s="36"/>
    </row>
    <row r="3" spans="1:5" x14ac:dyDescent="0.2">
      <c r="A3" s="14" t="s">
        <v>47</v>
      </c>
      <c r="D3" s="14" t="s">
        <v>112</v>
      </c>
    </row>
    <row r="4" spans="1:5" x14ac:dyDescent="0.2">
      <c r="A4" s="20" t="s">
        <v>48</v>
      </c>
      <c r="D4" s="20" t="s">
        <v>113</v>
      </c>
    </row>
    <row r="5" spans="1:5" x14ac:dyDescent="0.2">
      <c r="A5" s="16" t="s">
        <v>49</v>
      </c>
      <c r="B5" s="24">
        <f>Cashflow!O49</f>
        <v>120742.60000000002</v>
      </c>
      <c r="D5" s="9" t="s">
        <v>114</v>
      </c>
      <c r="E5" s="24">
        <v>0</v>
      </c>
    </row>
    <row r="6" spans="1:5" x14ac:dyDescent="0.2">
      <c r="A6" s="16"/>
      <c r="D6" s="9" t="s">
        <v>115</v>
      </c>
      <c r="E6" s="24">
        <v>0</v>
      </c>
    </row>
    <row r="7" spans="1:5" x14ac:dyDescent="0.2">
      <c r="A7" s="16"/>
      <c r="D7" s="17" t="s">
        <v>116</v>
      </c>
      <c r="E7" s="24">
        <f>SUM(E5:E6)</f>
        <v>0</v>
      </c>
    </row>
    <row r="9" spans="1:5" x14ac:dyDescent="0.2">
      <c r="D9" s="20" t="s">
        <v>117</v>
      </c>
    </row>
    <row r="10" spans="1:5" x14ac:dyDescent="0.2">
      <c r="A10" s="9" t="s">
        <v>54</v>
      </c>
      <c r="B10" s="24">
        <f>B5</f>
        <v>120742.60000000002</v>
      </c>
      <c r="D10" s="9" t="s">
        <v>118</v>
      </c>
      <c r="E10" s="24">
        <v>0</v>
      </c>
    </row>
    <row r="11" spans="1:5" x14ac:dyDescent="0.2">
      <c r="D11" s="9" t="s">
        <v>119</v>
      </c>
      <c r="E11" s="24">
        <v>0</v>
      </c>
    </row>
    <row r="12" spans="1:5" x14ac:dyDescent="0.2">
      <c r="D12" s="9" t="s">
        <v>120</v>
      </c>
      <c r="E12" s="24">
        <f>SUM(E10:E11)</f>
        <v>0</v>
      </c>
    </row>
    <row r="13" spans="1:5" x14ac:dyDescent="0.2">
      <c r="D13" s="17" t="s">
        <v>121</v>
      </c>
      <c r="E13" s="24">
        <f>E12+E7</f>
        <v>0</v>
      </c>
    </row>
    <row r="15" spans="1:5" x14ac:dyDescent="0.2">
      <c r="D15" s="20" t="s">
        <v>122</v>
      </c>
    </row>
    <row r="16" spans="1:5" x14ac:dyDescent="0.2">
      <c r="D16" s="9" t="s">
        <v>123</v>
      </c>
      <c r="E16" s="24">
        <f>Cashflow!C7</f>
        <v>16542</v>
      </c>
    </row>
    <row r="17" spans="1:5" x14ac:dyDescent="0.2">
      <c r="D17" s="9" t="s">
        <v>145</v>
      </c>
      <c r="E17" s="24">
        <f>'Income Statement'!O47</f>
        <v>110572.16</v>
      </c>
    </row>
    <row r="18" spans="1:5" x14ac:dyDescent="0.2">
      <c r="D18" s="17" t="s">
        <v>124</v>
      </c>
      <c r="E18" s="24">
        <f>SUM(E16:E17)</f>
        <v>127114.16</v>
      </c>
    </row>
    <row r="21" spans="1:5" x14ac:dyDescent="0.2">
      <c r="A21" s="20" t="s">
        <v>32</v>
      </c>
    </row>
    <row r="22" spans="1:5" x14ac:dyDescent="0.2">
      <c r="A22" s="9" t="s">
        <v>36</v>
      </c>
      <c r="B22" s="24">
        <f>'Depreciation Schedule'!D26-'Depreciation Schedule'!E26</f>
        <v>891.38</v>
      </c>
    </row>
    <row r="23" spans="1:5" x14ac:dyDescent="0.2">
      <c r="A23" s="9" t="s">
        <v>35</v>
      </c>
      <c r="B23" s="24">
        <f>'Depreciation Schedule'!D16-'Depreciation Schedule'!E16</f>
        <v>5480</v>
      </c>
    </row>
    <row r="24" spans="1:5" x14ac:dyDescent="0.2">
      <c r="A24" s="17" t="s">
        <v>56</v>
      </c>
      <c r="B24" s="24">
        <f>SUM(B22:B23)</f>
        <v>6371.38</v>
      </c>
    </row>
    <row r="26" spans="1:5" x14ac:dyDescent="0.2">
      <c r="A26" s="20" t="s">
        <v>57</v>
      </c>
    </row>
    <row r="27" spans="1:5" x14ac:dyDescent="0.2">
      <c r="A27" s="9" t="s">
        <v>105</v>
      </c>
    </row>
    <row r="28" spans="1:5" x14ac:dyDescent="0.2">
      <c r="A28" s="9" t="s">
        <v>28</v>
      </c>
      <c r="B28" s="24">
        <v>0</v>
      </c>
    </row>
    <row r="29" spans="1:5" x14ac:dyDescent="0.2">
      <c r="A29" s="9" t="s">
        <v>29</v>
      </c>
      <c r="B29" s="24">
        <v>0</v>
      </c>
    </row>
    <row r="30" spans="1:5" x14ac:dyDescent="0.2">
      <c r="A30" s="9" t="s">
        <v>30</v>
      </c>
      <c r="B30" s="24">
        <v>0</v>
      </c>
    </row>
    <row r="31" spans="1:5" x14ac:dyDescent="0.2">
      <c r="A31" s="17" t="s">
        <v>58</v>
      </c>
      <c r="B31" s="24">
        <f>SUM(B28:B30)</f>
        <v>0</v>
      </c>
    </row>
    <row r="33" spans="1:6" s="20" customFormat="1" x14ac:dyDescent="0.2">
      <c r="A33" s="20" t="s">
        <v>59</v>
      </c>
      <c r="B33" s="25">
        <f>B10+B24+B31</f>
        <v>127113.98000000003</v>
      </c>
      <c r="D33" s="20" t="s">
        <v>125</v>
      </c>
      <c r="E33" s="25">
        <f>E18+E13+E7</f>
        <v>127114.16</v>
      </c>
      <c r="F33" s="21"/>
    </row>
  </sheetData>
  <mergeCells count="1">
    <mergeCell ref="A1:E1"/>
  </mergeCells>
  <phoneticPr fontId="3" type="noConversion"/>
  <pageMargins left="0.75" right="0.75" top="1" bottom="1" header="0.5" footer="0.5"/>
  <pageSetup orientation="portrait" horizontalDpi="384" verticalDpi="38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2"/>
  <sheetViews>
    <sheetView workbookViewId="0">
      <selection sqref="A1:N1"/>
    </sheetView>
  </sheetViews>
  <sheetFormatPr defaultRowHeight="11.25" x14ac:dyDescent="0.2"/>
  <cols>
    <col min="1" max="1" width="23" style="11" bestFit="1" customWidth="1"/>
    <col min="2" max="2" width="4.7109375" style="11" bestFit="1" customWidth="1"/>
    <col min="3" max="6" width="7.7109375" style="11" bestFit="1" customWidth="1"/>
    <col min="7" max="7" width="8.5703125" style="11" bestFit="1" customWidth="1"/>
    <col min="8" max="8" width="5.42578125" style="11" bestFit="1" customWidth="1"/>
    <col min="9" max="9" width="7.7109375" style="11" bestFit="1" customWidth="1"/>
    <col min="10" max="10" width="8.5703125" style="11" bestFit="1" customWidth="1"/>
    <col min="11" max="12" width="7.7109375" style="11" bestFit="1" customWidth="1"/>
    <col min="13" max="13" width="8.5703125" style="11" bestFit="1" customWidth="1"/>
    <col min="14" max="14" width="5.42578125" style="11" bestFit="1" customWidth="1"/>
    <col min="15" max="16384" width="9.140625" style="11"/>
  </cols>
  <sheetData>
    <row r="1" spans="1:15" ht="20.25" x14ac:dyDescent="0.3">
      <c r="A1" s="58" t="s">
        <v>226</v>
      </c>
      <c r="B1" s="58"/>
      <c r="C1" s="58"/>
      <c r="D1" s="58"/>
      <c r="E1" s="58"/>
      <c r="F1" s="58"/>
      <c r="G1" s="58"/>
      <c r="H1" s="58"/>
      <c r="I1" s="58"/>
      <c r="J1" s="58"/>
      <c r="K1" s="58"/>
      <c r="L1" s="58"/>
      <c r="M1" s="58"/>
      <c r="N1" s="57"/>
    </row>
    <row r="2" spans="1:15" ht="15.75" x14ac:dyDescent="0.25">
      <c r="A2" s="33"/>
      <c r="B2" s="33"/>
      <c r="C2" s="33"/>
      <c r="D2" s="33"/>
      <c r="E2" s="33"/>
      <c r="F2" s="33"/>
      <c r="G2" s="33"/>
      <c r="H2" s="33"/>
      <c r="I2" s="33"/>
      <c r="J2" s="33"/>
      <c r="K2" s="33"/>
      <c r="L2" s="33"/>
      <c r="M2" s="33"/>
      <c r="N2" s="34"/>
    </row>
    <row r="3" spans="1:15" x14ac:dyDescent="0.2">
      <c r="C3" s="44" t="s">
        <v>188</v>
      </c>
      <c r="D3" s="44"/>
      <c r="E3" s="44"/>
      <c r="F3" s="44"/>
      <c r="G3" s="44"/>
      <c r="I3" s="44" t="s">
        <v>189</v>
      </c>
      <c r="J3" s="44"/>
      <c r="K3" s="44"/>
      <c r="L3" s="44"/>
      <c r="M3" s="44"/>
    </row>
    <row r="4" spans="1:15" x14ac:dyDescent="0.2">
      <c r="C4" s="11" t="s">
        <v>146</v>
      </c>
      <c r="D4" s="11" t="s">
        <v>147</v>
      </c>
      <c r="E4" s="11" t="s">
        <v>148</v>
      </c>
      <c r="F4" s="11" t="s">
        <v>149</v>
      </c>
      <c r="G4" s="11" t="s">
        <v>33</v>
      </c>
      <c r="I4" s="11" t="s">
        <v>146</v>
      </c>
      <c r="J4" s="11" t="s">
        <v>147</v>
      </c>
      <c r="K4" s="11" t="s">
        <v>148</v>
      </c>
      <c r="L4" s="11" t="s">
        <v>149</v>
      </c>
      <c r="M4" s="11" t="s">
        <v>33</v>
      </c>
    </row>
    <row r="5" spans="1:15" s="12" customFormat="1" x14ac:dyDescent="0.2">
      <c r="A5" s="12" t="s">
        <v>126</v>
      </c>
    </row>
    <row r="6" spans="1:15" s="12" customFormat="1" x14ac:dyDescent="0.2">
      <c r="A6" s="12" t="s">
        <v>176</v>
      </c>
      <c r="C6" s="13">
        <f>6518*1.5</f>
        <v>9777</v>
      </c>
      <c r="D6" s="13">
        <f>C6*1.5</f>
        <v>14665.5</v>
      </c>
      <c r="E6" s="13">
        <f>D6*1.5</f>
        <v>21998.25</v>
      </c>
      <c r="F6" s="13">
        <f>E6*1.5</f>
        <v>32997.375</v>
      </c>
      <c r="G6" s="13">
        <f>SUM(C6:F6)</f>
        <v>79438.125</v>
      </c>
      <c r="H6" s="13"/>
      <c r="I6" s="13">
        <f>C6*1.25</f>
        <v>12221.25</v>
      </c>
      <c r="J6" s="13">
        <f>D6*1.25</f>
        <v>18331.875</v>
      </c>
      <c r="K6" s="13">
        <f>E6*1.25</f>
        <v>27497.8125</v>
      </c>
      <c r="L6" s="13">
        <f>F6*1.25</f>
        <v>41246.71875</v>
      </c>
      <c r="M6" s="13">
        <f>SUM(I6:L6)</f>
        <v>99297.65625</v>
      </c>
    </row>
    <row r="7" spans="1:15" s="12" customFormat="1" x14ac:dyDescent="0.2">
      <c r="A7" s="12" t="s">
        <v>177</v>
      </c>
      <c r="C7" s="12">
        <v>0</v>
      </c>
      <c r="D7" s="12">
        <v>0</v>
      </c>
      <c r="E7" s="12">
        <v>0</v>
      </c>
      <c r="F7" s="12">
        <v>0</v>
      </c>
      <c r="G7" s="12">
        <v>0</v>
      </c>
      <c r="I7" s="12">
        <v>0</v>
      </c>
      <c r="J7" s="12">
        <v>0</v>
      </c>
      <c r="K7" s="12">
        <v>0</v>
      </c>
      <c r="L7" s="12">
        <v>0</v>
      </c>
      <c r="M7" s="12">
        <v>0</v>
      </c>
    </row>
    <row r="8" spans="1:15" s="12" customFormat="1" x14ac:dyDescent="0.2">
      <c r="A8" s="12" t="s">
        <v>178</v>
      </c>
      <c r="C8" s="12">
        <v>0</v>
      </c>
      <c r="D8" s="12">
        <v>0</v>
      </c>
      <c r="E8" s="12">
        <v>0</v>
      </c>
      <c r="F8" s="12">
        <v>0</v>
      </c>
      <c r="G8" s="12">
        <v>0</v>
      </c>
      <c r="I8" s="12">
        <v>0</v>
      </c>
      <c r="J8" s="12">
        <v>0</v>
      </c>
      <c r="K8" s="12">
        <v>0</v>
      </c>
      <c r="L8" s="12">
        <v>0</v>
      </c>
      <c r="M8" s="12">
        <v>0</v>
      </c>
    </row>
    <row r="9" spans="1:15" s="12" customFormat="1" x14ac:dyDescent="0.2">
      <c r="A9" s="12" t="s">
        <v>179</v>
      </c>
      <c r="C9" s="12">
        <v>0</v>
      </c>
      <c r="D9" s="12">
        <v>0</v>
      </c>
      <c r="E9" s="12">
        <v>0</v>
      </c>
      <c r="F9" s="12">
        <v>0</v>
      </c>
      <c r="G9" s="12">
        <v>0</v>
      </c>
      <c r="I9" s="12">
        <v>0</v>
      </c>
      <c r="J9" s="12">
        <v>0</v>
      </c>
      <c r="K9" s="12">
        <v>0</v>
      </c>
      <c r="L9" s="12">
        <v>0</v>
      </c>
      <c r="M9" s="12">
        <v>0</v>
      </c>
    </row>
    <row r="10" spans="1:15" s="12" customFormat="1" x14ac:dyDescent="0.2">
      <c r="A10" s="12" t="s">
        <v>127</v>
      </c>
      <c r="C10" s="12">
        <f t="shared" ref="C10:M10" si="0">SUM(C6:C7)</f>
        <v>9777</v>
      </c>
      <c r="D10" s="12">
        <f t="shared" si="0"/>
        <v>14665.5</v>
      </c>
      <c r="E10" s="12">
        <f t="shared" si="0"/>
        <v>21998.25</v>
      </c>
      <c r="F10" s="12">
        <f t="shared" si="0"/>
        <v>32997.375</v>
      </c>
      <c r="G10" s="12">
        <f t="shared" si="0"/>
        <v>79438.125</v>
      </c>
      <c r="I10" s="12">
        <f t="shared" si="0"/>
        <v>12221.25</v>
      </c>
      <c r="J10" s="12">
        <f t="shared" si="0"/>
        <v>18331.875</v>
      </c>
      <c r="K10" s="12">
        <f t="shared" si="0"/>
        <v>27497.8125</v>
      </c>
      <c r="L10" s="12">
        <f t="shared" si="0"/>
        <v>41246.71875</v>
      </c>
      <c r="M10" s="12">
        <f t="shared" si="0"/>
        <v>99297.65625</v>
      </c>
    </row>
    <row r="11" spans="1:15" x14ac:dyDescent="0.2">
      <c r="A11" s="11" t="s">
        <v>180</v>
      </c>
      <c r="C11" s="12">
        <v>0</v>
      </c>
      <c r="D11" s="12">
        <v>0</v>
      </c>
      <c r="E11" s="12">
        <v>0</v>
      </c>
      <c r="F11" s="12">
        <v>0</v>
      </c>
      <c r="G11" s="12">
        <v>0</v>
      </c>
      <c r="H11" s="12"/>
      <c r="I11" s="12">
        <v>0</v>
      </c>
      <c r="J11" s="12">
        <v>0</v>
      </c>
      <c r="K11" s="12">
        <v>0</v>
      </c>
      <c r="L11" s="12">
        <v>0</v>
      </c>
      <c r="M11" s="12">
        <v>0</v>
      </c>
    </row>
    <row r="12" spans="1:15" x14ac:dyDescent="0.2">
      <c r="A12" s="11" t="s">
        <v>181</v>
      </c>
      <c r="C12" s="12">
        <v>0</v>
      </c>
      <c r="D12" s="12">
        <v>0</v>
      </c>
      <c r="E12" s="12">
        <v>0</v>
      </c>
      <c r="F12" s="12">
        <v>0</v>
      </c>
      <c r="G12" s="12">
        <v>0</v>
      </c>
      <c r="H12" s="12"/>
      <c r="I12" s="12">
        <v>0</v>
      </c>
      <c r="J12" s="12">
        <v>0</v>
      </c>
      <c r="K12" s="12">
        <v>0</v>
      </c>
      <c r="L12" s="12">
        <v>0</v>
      </c>
      <c r="M12" s="12">
        <v>0</v>
      </c>
    </row>
    <row r="13" spans="1:15" x14ac:dyDescent="0.2">
      <c r="A13" s="11" t="s">
        <v>128</v>
      </c>
      <c r="C13" s="12">
        <f t="shared" ref="C13:M13" si="1">C10-C11-C12</f>
        <v>9777</v>
      </c>
      <c r="D13" s="12">
        <f t="shared" si="1"/>
        <v>14665.5</v>
      </c>
      <c r="E13" s="12">
        <f t="shared" si="1"/>
        <v>21998.25</v>
      </c>
      <c r="F13" s="12">
        <f t="shared" si="1"/>
        <v>32997.375</v>
      </c>
      <c r="G13" s="12">
        <f t="shared" si="1"/>
        <v>79438.125</v>
      </c>
      <c r="H13" s="12"/>
      <c r="I13" s="12">
        <f t="shared" si="1"/>
        <v>12221.25</v>
      </c>
      <c r="J13" s="12">
        <f t="shared" si="1"/>
        <v>18331.875</v>
      </c>
      <c r="K13" s="12">
        <f t="shared" si="1"/>
        <v>27497.8125</v>
      </c>
      <c r="L13" s="12">
        <f t="shared" si="1"/>
        <v>41246.71875</v>
      </c>
      <c r="M13" s="12">
        <f t="shared" si="1"/>
        <v>99297.65625</v>
      </c>
    </row>
    <row r="14" spans="1:15" x14ac:dyDescent="0.2">
      <c r="C14" s="12"/>
      <c r="D14" s="12"/>
      <c r="E14" s="12"/>
      <c r="F14" s="12"/>
      <c r="G14" s="12"/>
      <c r="H14" s="12"/>
      <c r="I14" s="12"/>
      <c r="J14" s="12"/>
      <c r="K14" s="12"/>
      <c r="L14" s="12"/>
      <c r="M14" s="12"/>
    </row>
    <row r="15" spans="1:15" x14ac:dyDescent="0.2">
      <c r="A15" s="11" t="s">
        <v>24</v>
      </c>
      <c r="C15" s="12"/>
      <c r="D15" s="12"/>
      <c r="E15" s="12"/>
      <c r="F15" s="12"/>
      <c r="G15" s="12"/>
      <c r="H15" s="12"/>
      <c r="I15" s="12"/>
      <c r="J15" s="12"/>
      <c r="K15" s="12"/>
      <c r="L15" s="12"/>
      <c r="M15" s="12"/>
    </row>
    <row r="16" spans="1:15" x14ac:dyDescent="0.2">
      <c r="A16" s="11" t="s">
        <v>154</v>
      </c>
      <c r="C16" s="24">
        <v>50</v>
      </c>
      <c r="D16" s="24">
        <v>50</v>
      </c>
      <c r="E16" s="24">
        <v>50</v>
      </c>
      <c r="F16" s="24">
        <v>50</v>
      </c>
      <c r="G16" s="24">
        <f>SUM(C16:F16)</f>
        <v>200</v>
      </c>
      <c r="H16" s="30">
        <f>G16/$G$10</f>
        <v>2.5176827877042667E-3</v>
      </c>
      <c r="I16" s="24">
        <v>50</v>
      </c>
      <c r="J16" s="24">
        <v>50</v>
      </c>
      <c r="K16" s="24">
        <v>50</v>
      </c>
      <c r="L16" s="24">
        <v>50</v>
      </c>
      <c r="M16" s="24">
        <f>SUM(I16:L16)</f>
        <v>200</v>
      </c>
      <c r="N16" s="30">
        <f>M16/$M$10</f>
        <v>2.0141462301634131E-3</v>
      </c>
      <c r="O16" s="30"/>
    </row>
    <row r="17" spans="1:15" x14ac:dyDescent="0.2">
      <c r="A17" s="11" t="s">
        <v>155</v>
      </c>
      <c r="C17" s="24">
        <v>849.99</v>
      </c>
      <c r="D17" s="24">
        <v>849.99</v>
      </c>
      <c r="E17" s="24">
        <v>849.99</v>
      </c>
      <c r="F17" s="24">
        <v>849.99</v>
      </c>
      <c r="G17" s="24">
        <f t="shared" ref="G17:G43" si="2">SUM(C17:F17)</f>
        <v>3399.96</v>
      </c>
      <c r="H17" s="30">
        <f t="shared" ref="H17:H46" si="3">G17/$G$10</f>
        <v>4.2800103854414996E-2</v>
      </c>
      <c r="I17" s="24">
        <v>849.99</v>
      </c>
      <c r="J17" s="24">
        <v>849.99</v>
      </c>
      <c r="K17" s="24">
        <v>849.99</v>
      </c>
      <c r="L17" s="24">
        <v>849.99</v>
      </c>
      <c r="M17" s="24">
        <f t="shared" ref="M17:M43" si="4">SUM(I17:L17)</f>
        <v>3399.96</v>
      </c>
      <c r="N17" s="30">
        <f t="shared" ref="N17:N46" si="5">M17/$M$10</f>
        <v>3.4240083083531991E-2</v>
      </c>
      <c r="O17" s="30"/>
    </row>
    <row r="18" spans="1:15" x14ac:dyDescent="0.2">
      <c r="A18" s="11" t="s">
        <v>183</v>
      </c>
      <c r="C18" s="24">
        <v>1387.5</v>
      </c>
      <c r="D18" s="24">
        <v>1387.5</v>
      </c>
      <c r="E18" s="24">
        <v>1387.5</v>
      </c>
      <c r="F18" s="24">
        <v>1387.5</v>
      </c>
      <c r="G18" s="24">
        <f t="shared" si="2"/>
        <v>5550</v>
      </c>
      <c r="H18" s="30">
        <f t="shared" si="3"/>
        <v>6.9865697358793402E-2</v>
      </c>
      <c r="I18" s="24">
        <v>1387.5</v>
      </c>
      <c r="J18" s="24">
        <v>1387.5</v>
      </c>
      <c r="K18" s="24">
        <v>1387.5</v>
      </c>
      <c r="L18" s="24">
        <v>1387.5</v>
      </c>
      <c r="M18" s="24">
        <f t="shared" si="4"/>
        <v>5550</v>
      </c>
      <c r="N18" s="30">
        <f t="shared" si="5"/>
        <v>5.5892557887034719E-2</v>
      </c>
      <c r="O18" s="30"/>
    </row>
    <row r="19" spans="1:15" x14ac:dyDescent="0.2">
      <c r="A19" s="11" t="s">
        <v>156</v>
      </c>
      <c r="C19" s="24">
        <v>50</v>
      </c>
      <c r="D19" s="24">
        <v>50</v>
      </c>
      <c r="E19" s="24">
        <v>50</v>
      </c>
      <c r="F19" s="24">
        <v>50</v>
      </c>
      <c r="G19" s="24">
        <f t="shared" si="2"/>
        <v>200</v>
      </c>
      <c r="H19" s="30">
        <f t="shared" si="3"/>
        <v>2.5176827877042667E-3</v>
      </c>
      <c r="I19" s="24">
        <v>50</v>
      </c>
      <c r="J19" s="24">
        <v>50</v>
      </c>
      <c r="K19" s="24">
        <v>50</v>
      </c>
      <c r="L19" s="24">
        <v>50</v>
      </c>
      <c r="M19" s="24">
        <f t="shared" si="4"/>
        <v>200</v>
      </c>
      <c r="N19" s="30">
        <f t="shared" si="5"/>
        <v>2.0141462301634131E-3</v>
      </c>
      <c r="O19" s="30"/>
    </row>
    <row r="20" spans="1:15" x14ac:dyDescent="0.2">
      <c r="A20" s="11" t="s">
        <v>157</v>
      </c>
      <c r="C20" s="24">
        <v>420</v>
      </c>
      <c r="D20" s="24">
        <v>420</v>
      </c>
      <c r="E20" s="24">
        <v>420</v>
      </c>
      <c r="F20" s="24">
        <v>420</v>
      </c>
      <c r="G20" s="24">
        <f t="shared" si="2"/>
        <v>1680</v>
      </c>
      <c r="H20" s="30">
        <f t="shared" si="3"/>
        <v>2.1148535416715838E-2</v>
      </c>
      <c r="I20" s="24">
        <v>420</v>
      </c>
      <c r="J20" s="24">
        <v>420</v>
      </c>
      <c r="K20" s="24">
        <v>420</v>
      </c>
      <c r="L20" s="24">
        <v>420</v>
      </c>
      <c r="M20" s="24">
        <f t="shared" si="4"/>
        <v>1680</v>
      </c>
      <c r="N20" s="30">
        <f t="shared" si="5"/>
        <v>1.6918828333372674E-2</v>
      </c>
      <c r="O20" s="30"/>
    </row>
    <row r="21" spans="1:15" x14ac:dyDescent="0.2">
      <c r="A21" s="11" t="s">
        <v>158</v>
      </c>
      <c r="C21" s="24">
        <v>0</v>
      </c>
      <c r="D21" s="24">
        <v>0</v>
      </c>
      <c r="E21" s="24">
        <v>0</v>
      </c>
      <c r="F21" s="24">
        <v>0</v>
      </c>
      <c r="G21" s="24">
        <f t="shared" si="2"/>
        <v>0</v>
      </c>
      <c r="H21" s="30">
        <f t="shared" si="3"/>
        <v>0</v>
      </c>
      <c r="I21" s="24">
        <v>0</v>
      </c>
      <c r="J21" s="24">
        <v>0</v>
      </c>
      <c r="K21" s="24">
        <v>0</v>
      </c>
      <c r="L21" s="24">
        <v>0</v>
      </c>
      <c r="M21" s="24">
        <f t="shared" si="4"/>
        <v>0</v>
      </c>
      <c r="N21" s="30">
        <f t="shared" si="5"/>
        <v>0</v>
      </c>
      <c r="O21" s="30"/>
    </row>
    <row r="22" spans="1:15" x14ac:dyDescent="0.2">
      <c r="A22" s="11" t="s">
        <v>159</v>
      </c>
      <c r="C22" s="24">
        <v>611.66999999999996</v>
      </c>
      <c r="D22" s="24">
        <v>611.66999999999996</v>
      </c>
      <c r="E22" s="24">
        <v>611.66999999999996</v>
      </c>
      <c r="F22" s="24">
        <v>611.66999999999996</v>
      </c>
      <c r="G22" s="24">
        <f t="shared" si="2"/>
        <v>2446.6799999999998</v>
      </c>
      <c r="H22" s="30">
        <f t="shared" si="3"/>
        <v>3.0799820615101375E-2</v>
      </c>
      <c r="I22" s="24">
        <v>374.27</v>
      </c>
      <c r="J22" s="24">
        <v>374.27</v>
      </c>
      <c r="K22" s="24">
        <v>374.27</v>
      </c>
      <c r="L22" s="24">
        <v>374.27</v>
      </c>
      <c r="M22" s="24">
        <f t="shared" si="4"/>
        <v>1497.08</v>
      </c>
      <c r="N22" s="30">
        <f t="shared" si="5"/>
        <v>1.5076690191265214E-2</v>
      </c>
      <c r="O22" s="30"/>
    </row>
    <row r="23" spans="1:15" x14ac:dyDescent="0.2">
      <c r="A23" s="11" t="s">
        <v>160</v>
      </c>
      <c r="C23" s="24">
        <v>75</v>
      </c>
      <c r="D23" s="24">
        <v>75</v>
      </c>
      <c r="E23" s="24">
        <v>75</v>
      </c>
      <c r="F23" s="24">
        <v>75</v>
      </c>
      <c r="G23" s="24">
        <f t="shared" si="2"/>
        <v>300</v>
      </c>
      <c r="H23" s="30">
        <f t="shared" si="3"/>
        <v>3.7765241815564E-3</v>
      </c>
      <c r="I23" s="24">
        <v>75</v>
      </c>
      <c r="J23" s="24">
        <v>75</v>
      </c>
      <c r="K23" s="24">
        <v>75</v>
      </c>
      <c r="L23" s="24">
        <v>75</v>
      </c>
      <c r="M23" s="24">
        <f t="shared" si="4"/>
        <v>300</v>
      </c>
      <c r="N23" s="30">
        <f t="shared" si="5"/>
        <v>3.0212193452451202E-3</v>
      </c>
      <c r="O23" s="30"/>
    </row>
    <row r="24" spans="1:15" x14ac:dyDescent="0.2">
      <c r="A24" s="11" t="s">
        <v>185</v>
      </c>
      <c r="C24" s="24">
        <v>38.74</v>
      </c>
      <c r="D24" s="24">
        <v>38.74</v>
      </c>
      <c r="E24" s="24">
        <v>38.74</v>
      </c>
      <c r="F24" s="24">
        <v>38.74</v>
      </c>
      <c r="G24" s="24">
        <f t="shared" si="2"/>
        <v>154.96</v>
      </c>
      <c r="H24" s="30">
        <f t="shared" si="3"/>
        <v>1.950700623913266E-3</v>
      </c>
      <c r="I24" s="24">
        <v>38.74</v>
      </c>
      <c r="J24" s="24">
        <v>38.74</v>
      </c>
      <c r="K24" s="24">
        <v>38.74</v>
      </c>
      <c r="L24" s="24">
        <v>38.74</v>
      </c>
      <c r="M24" s="24">
        <f t="shared" si="4"/>
        <v>154.96</v>
      </c>
      <c r="N24" s="30">
        <f t="shared" si="5"/>
        <v>1.5605604991306128E-3</v>
      </c>
      <c r="O24" s="30"/>
    </row>
    <row r="25" spans="1:15" x14ac:dyDescent="0.2">
      <c r="A25" s="11" t="s">
        <v>161</v>
      </c>
      <c r="C25" s="24">
        <v>649.99</v>
      </c>
      <c r="D25" s="24">
        <v>649.99</v>
      </c>
      <c r="E25" s="24">
        <v>649.99</v>
      </c>
      <c r="F25" s="24">
        <v>649.99</v>
      </c>
      <c r="G25" s="24">
        <f t="shared" si="2"/>
        <v>2599.96</v>
      </c>
      <c r="H25" s="30">
        <f t="shared" si="3"/>
        <v>3.272937270359793E-2</v>
      </c>
      <c r="I25" s="24">
        <v>649.99</v>
      </c>
      <c r="J25" s="24">
        <v>649.99</v>
      </c>
      <c r="K25" s="24">
        <v>649.99</v>
      </c>
      <c r="L25" s="24">
        <v>649.99</v>
      </c>
      <c r="M25" s="24">
        <f t="shared" si="4"/>
        <v>2599.96</v>
      </c>
      <c r="N25" s="30">
        <f t="shared" si="5"/>
        <v>2.6183498162878342E-2</v>
      </c>
      <c r="O25" s="30"/>
    </row>
    <row r="26" spans="1:15" x14ac:dyDescent="0.2">
      <c r="A26" s="11" t="s">
        <v>162</v>
      </c>
      <c r="C26" s="24">
        <v>150</v>
      </c>
      <c r="D26" s="24">
        <v>150</v>
      </c>
      <c r="E26" s="24">
        <v>150</v>
      </c>
      <c r="F26" s="24">
        <v>150</v>
      </c>
      <c r="G26" s="24">
        <f t="shared" si="2"/>
        <v>600</v>
      </c>
      <c r="H26" s="30">
        <f t="shared" si="3"/>
        <v>7.5530483631128E-3</v>
      </c>
      <c r="I26" s="24">
        <v>150</v>
      </c>
      <c r="J26" s="24">
        <v>150</v>
      </c>
      <c r="K26" s="24">
        <v>150</v>
      </c>
      <c r="L26" s="24">
        <v>150</v>
      </c>
      <c r="M26" s="24">
        <f t="shared" si="4"/>
        <v>600</v>
      </c>
      <c r="N26" s="30">
        <f t="shared" si="5"/>
        <v>6.0424386904902403E-3</v>
      </c>
      <c r="O26" s="30"/>
    </row>
    <row r="27" spans="1:15" x14ac:dyDescent="0.2">
      <c r="A27" s="11" t="s">
        <v>163</v>
      </c>
      <c r="C27" s="24">
        <v>49.99</v>
      </c>
      <c r="D27" s="24">
        <v>49.99</v>
      </c>
      <c r="E27" s="24">
        <v>49.99</v>
      </c>
      <c r="F27" s="24">
        <v>49.99</v>
      </c>
      <c r="G27" s="24">
        <f t="shared" si="2"/>
        <v>199.96</v>
      </c>
      <c r="H27" s="30">
        <f t="shared" si="3"/>
        <v>2.5171792511467258E-3</v>
      </c>
      <c r="I27" s="24">
        <v>49.99</v>
      </c>
      <c r="J27" s="24">
        <v>49.99</v>
      </c>
      <c r="K27" s="24">
        <v>49.99</v>
      </c>
      <c r="L27" s="24">
        <v>49.99</v>
      </c>
      <c r="M27" s="24">
        <f t="shared" si="4"/>
        <v>199.96</v>
      </c>
      <c r="N27" s="30">
        <f t="shared" si="5"/>
        <v>2.0137434009173806E-3</v>
      </c>
      <c r="O27" s="30"/>
    </row>
    <row r="28" spans="1:15" x14ac:dyDescent="0.2">
      <c r="A28" s="11" t="s">
        <v>187</v>
      </c>
      <c r="C28" s="24">
        <v>360</v>
      </c>
      <c r="D28" s="24">
        <v>360</v>
      </c>
      <c r="E28" s="24">
        <v>360</v>
      </c>
      <c r="F28" s="24">
        <v>360</v>
      </c>
      <c r="G28" s="24">
        <f t="shared" si="2"/>
        <v>1440</v>
      </c>
      <c r="H28" s="30">
        <f t="shared" si="3"/>
        <v>1.8127316071470719E-2</v>
      </c>
      <c r="I28" s="24">
        <v>360</v>
      </c>
      <c r="J28" s="24">
        <v>360</v>
      </c>
      <c r="K28" s="24">
        <v>360</v>
      </c>
      <c r="L28" s="24">
        <v>360</v>
      </c>
      <c r="M28" s="24">
        <f t="shared" si="4"/>
        <v>1440</v>
      </c>
      <c r="N28" s="30">
        <f t="shared" si="5"/>
        <v>1.4501852857176575E-2</v>
      </c>
      <c r="O28" s="30"/>
    </row>
    <row r="29" spans="1:15" x14ac:dyDescent="0.2">
      <c r="A29" s="11" t="s">
        <v>184</v>
      </c>
      <c r="C29" s="24">
        <v>195</v>
      </c>
      <c r="D29" s="24">
        <v>195</v>
      </c>
      <c r="E29" s="24">
        <v>195</v>
      </c>
      <c r="F29" s="24">
        <v>195</v>
      </c>
      <c r="G29" s="24">
        <f t="shared" si="2"/>
        <v>780</v>
      </c>
      <c r="H29" s="30">
        <f t="shared" si="3"/>
        <v>9.8189628720466403E-3</v>
      </c>
      <c r="I29" s="24">
        <v>195</v>
      </c>
      <c r="J29" s="24">
        <v>195</v>
      </c>
      <c r="K29" s="24">
        <v>195</v>
      </c>
      <c r="L29" s="24">
        <v>195</v>
      </c>
      <c r="M29" s="24">
        <f t="shared" si="4"/>
        <v>780</v>
      </c>
      <c r="N29" s="30">
        <f t="shared" si="5"/>
        <v>7.8551702976373122E-3</v>
      </c>
      <c r="O29" s="30"/>
    </row>
    <row r="30" spans="1:15" x14ac:dyDescent="0.2">
      <c r="A30" s="11" t="s">
        <v>164</v>
      </c>
      <c r="C30" s="24">
        <v>337.5</v>
      </c>
      <c r="D30" s="24">
        <v>337.5</v>
      </c>
      <c r="E30" s="24">
        <v>337.5</v>
      </c>
      <c r="F30" s="24">
        <v>337.5</v>
      </c>
      <c r="G30" s="24">
        <f t="shared" si="2"/>
        <v>1350</v>
      </c>
      <c r="H30" s="30">
        <f t="shared" si="3"/>
        <v>1.6994358817003799E-2</v>
      </c>
      <c r="I30" s="24">
        <v>337.5</v>
      </c>
      <c r="J30" s="24">
        <v>337.5</v>
      </c>
      <c r="K30" s="24">
        <v>337.5</v>
      </c>
      <c r="L30" s="24">
        <v>337.5</v>
      </c>
      <c r="M30" s="24">
        <f t="shared" si="4"/>
        <v>1350</v>
      </c>
      <c r="N30" s="30">
        <f t="shared" si="5"/>
        <v>1.359548705360304E-2</v>
      </c>
      <c r="O30" s="30"/>
    </row>
    <row r="31" spans="1:15" x14ac:dyDescent="0.2">
      <c r="A31" s="11" t="s">
        <v>165</v>
      </c>
      <c r="C31" s="24">
        <v>177</v>
      </c>
      <c r="D31" s="24">
        <v>177</v>
      </c>
      <c r="E31" s="24">
        <v>177</v>
      </c>
      <c r="F31" s="24">
        <v>177</v>
      </c>
      <c r="G31" s="24">
        <f t="shared" si="2"/>
        <v>708</v>
      </c>
      <c r="H31" s="30">
        <f t="shared" si="3"/>
        <v>8.9125970684731035E-3</v>
      </c>
      <c r="I31" s="24">
        <v>177</v>
      </c>
      <c r="J31" s="24">
        <v>177</v>
      </c>
      <c r="K31" s="24">
        <v>177</v>
      </c>
      <c r="L31" s="24">
        <v>177</v>
      </c>
      <c r="M31" s="24">
        <f t="shared" si="4"/>
        <v>708</v>
      </c>
      <c r="N31" s="30">
        <f t="shared" si="5"/>
        <v>7.1300776547784835E-3</v>
      </c>
      <c r="O31" s="30"/>
    </row>
    <row r="32" spans="1:15" x14ac:dyDescent="0.2">
      <c r="A32" s="11" t="s">
        <v>166</v>
      </c>
      <c r="C32" s="24">
        <v>0</v>
      </c>
      <c r="D32" s="24">
        <v>0</v>
      </c>
      <c r="E32" s="24">
        <v>0</v>
      </c>
      <c r="F32" s="24">
        <v>0</v>
      </c>
      <c r="G32" s="24">
        <f t="shared" si="2"/>
        <v>0</v>
      </c>
      <c r="H32" s="30">
        <f t="shared" si="3"/>
        <v>0</v>
      </c>
      <c r="I32" s="24">
        <v>0</v>
      </c>
      <c r="J32" s="24">
        <v>0</v>
      </c>
      <c r="K32" s="24">
        <v>0</v>
      </c>
      <c r="L32" s="24">
        <v>0</v>
      </c>
      <c r="M32" s="24">
        <f t="shared" si="4"/>
        <v>0</v>
      </c>
      <c r="N32" s="30">
        <f t="shared" si="5"/>
        <v>0</v>
      </c>
      <c r="O32" s="30"/>
    </row>
    <row r="33" spans="1:15" x14ac:dyDescent="0.2">
      <c r="A33" s="11" t="s">
        <v>167</v>
      </c>
      <c r="C33" s="24">
        <v>0</v>
      </c>
      <c r="D33" s="24">
        <v>0</v>
      </c>
      <c r="E33" s="24">
        <v>0</v>
      </c>
      <c r="F33" s="24">
        <v>0</v>
      </c>
      <c r="G33" s="24">
        <f t="shared" si="2"/>
        <v>0</v>
      </c>
      <c r="H33" s="30">
        <f t="shared" si="3"/>
        <v>0</v>
      </c>
      <c r="I33" s="24">
        <v>0</v>
      </c>
      <c r="J33" s="24">
        <v>0</v>
      </c>
      <c r="K33" s="24">
        <v>0</v>
      </c>
      <c r="L33" s="24">
        <v>0</v>
      </c>
      <c r="M33" s="24">
        <f t="shared" si="4"/>
        <v>0</v>
      </c>
      <c r="N33" s="30">
        <f t="shared" si="5"/>
        <v>0</v>
      </c>
      <c r="O33" s="30"/>
    </row>
    <row r="34" spans="1:15" x14ac:dyDescent="0.2">
      <c r="A34" s="11" t="s">
        <v>168</v>
      </c>
      <c r="C34" s="24">
        <v>0</v>
      </c>
      <c r="D34" s="24">
        <v>0</v>
      </c>
      <c r="E34" s="24">
        <v>0</v>
      </c>
      <c r="F34" s="24">
        <v>0</v>
      </c>
      <c r="G34" s="24">
        <f t="shared" si="2"/>
        <v>0</v>
      </c>
      <c r="H34" s="30">
        <f t="shared" si="3"/>
        <v>0</v>
      </c>
      <c r="I34" s="24">
        <v>0</v>
      </c>
      <c r="J34" s="24">
        <v>0</v>
      </c>
      <c r="K34" s="24">
        <v>0</v>
      </c>
      <c r="L34" s="24">
        <v>0</v>
      </c>
      <c r="M34" s="24">
        <f t="shared" si="4"/>
        <v>0</v>
      </c>
      <c r="N34" s="30">
        <f t="shared" si="5"/>
        <v>0</v>
      </c>
      <c r="O34" s="30"/>
    </row>
    <row r="35" spans="1:15" s="12" customFormat="1" x14ac:dyDescent="0.2">
      <c r="A35" s="11" t="s">
        <v>169</v>
      </c>
      <c r="B35" s="11"/>
      <c r="C35" s="24">
        <v>225</v>
      </c>
      <c r="D35" s="24">
        <v>225</v>
      </c>
      <c r="E35" s="24">
        <v>225</v>
      </c>
      <c r="F35" s="24">
        <v>225</v>
      </c>
      <c r="G35" s="24">
        <f t="shared" si="2"/>
        <v>900</v>
      </c>
      <c r="H35" s="30">
        <f t="shared" si="3"/>
        <v>1.13295725446692E-2</v>
      </c>
      <c r="I35" s="24">
        <v>225</v>
      </c>
      <c r="J35" s="24">
        <v>225</v>
      </c>
      <c r="K35" s="24">
        <v>225</v>
      </c>
      <c r="L35" s="24">
        <v>225</v>
      </c>
      <c r="M35" s="24">
        <f t="shared" si="4"/>
        <v>900</v>
      </c>
      <c r="N35" s="30">
        <f t="shared" si="5"/>
        <v>9.0636580357353596E-3</v>
      </c>
      <c r="O35" s="30"/>
    </row>
    <row r="36" spans="1:15" s="12" customFormat="1" x14ac:dyDescent="0.2">
      <c r="A36" s="11" t="s">
        <v>193</v>
      </c>
      <c r="B36" s="11"/>
      <c r="C36" s="24">
        <v>111</v>
      </c>
      <c r="D36" s="24">
        <v>111</v>
      </c>
      <c r="E36" s="24">
        <v>111</v>
      </c>
      <c r="F36" s="24">
        <v>111</v>
      </c>
      <c r="G36" s="24">
        <f>SUM(C36:F36)</f>
        <v>444</v>
      </c>
      <c r="H36" s="30">
        <f t="shared" si="3"/>
        <v>5.5892557887034719E-3</v>
      </c>
      <c r="I36" s="24">
        <v>111</v>
      </c>
      <c r="J36" s="24">
        <v>111</v>
      </c>
      <c r="K36" s="24">
        <v>111</v>
      </c>
      <c r="L36" s="24">
        <v>111</v>
      </c>
      <c r="M36" s="24">
        <f t="shared" si="4"/>
        <v>444</v>
      </c>
      <c r="N36" s="30">
        <f t="shared" si="5"/>
        <v>4.4714046309627777E-3</v>
      </c>
      <c r="O36" s="30"/>
    </row>
    <row r="37" spans="1:15" s="12" customFormat="1" x14ac:dyDescent="0.2">
      <c r="A37" s="11" t="s">
        <v>170</v>
      </c>
      <c r="B37" s="11"/>
      <c r="C37" s="24">
        <v>199.99</v>
      </c>
      <c r="D37" s="24">
        <v>199.99</v>
      </c>
      <c r="E37" s="24">
        <v>199.99</v>
      </c>
      <c r="F37" s="24">
        <v>199.99</v>
      </c>
      <c r="G37" s="24">
        <f t="shared" si="2"/>
        <v>799.96</v>
      </c>
      <c r="H37" s="30">
        <f t="shared" si="3"/>
        <v>1.0070227614259526E-2</v>
      </c>
      <c r="I37" s="24">
        <v>199.99</v>
      </c>
      <c r="J37" s="24">
        <v>199.99</v>
      </c>
      <c r="K37" s="24">
        <v>199.99</v>
      </c>
      <c r="L37" s="24">
        <v>199.99</v>
      </c>
      <c r="M37" s="24">
        <f t="shared" si="4"/>
        <v>799.96</v>
      </c>
      <c r="N37" s="30">
        <f t="shared" si="5"/>
        <v>8.0561820914076213E-3</v>
      </c>
      <c r="O37" s="30"/>
    </row>
    <row r="38" spans="1:15" s="12" customFormat="1" x14ac:dyDescent="0.2">
      <c r="A38" s="11" t="s">
        <v>171</v>
      </c>
      <c r="B38" s="11"/>
      <c r="C38" s="24">
        <v>0</v>
      </c>
      <c r="D38" s="24">
        <v>0</v>
      </c>
      <c r="E38" s="24">
        <v>0</v>
      </c>
      <c r="F38" s="24">
        <v>0</v>
      </c>
      <c r="G38" s="24">
        <f t="shared" si="2"/>
        <v>0</v>
      </c>
      <c r="H38" s="30">
        <f t="shared" si="3"/>
        <v>0</v>
      </c>
      <c r="I38" s="24">
        <v>0</v>
      </c>
      <c r="J38" s="24">
        <v>0</v>
      </c>
      <c r="K38" s="24">
        <v>0</v>
      </c>
      <c r="L38" s="24">
        <v>0</v>
      </c>
      <c r="M38" s="24">
        <f t="shared" si="4"/>
        <v>0</v>
      </c>
      <c r="N38" s="30">
        <f t="shared" si="5"/>
        <v>0</v>
      </c>
      <c r="O38" s="30"/>
    </row>
    <row r="39" spans="1:15" s="12" customFormat="1" x14ac:dyDescent="0.2">
      <c r="A39" s="11" t="s">
        <v>172</v>
      </c>
      <c r="B39" s="11"/>
      <c r="C39" s="24">
        <v>750</v>
      </c>
      <c r="D39" s="24">
        <v>750</v>
      </c>
      <c r="E39" s="24">
        <v>750</v>
      </c>
      <c r="F39" s="24">
        <v>750</v>
      </c>
      <c r="G39" s="24">
        <f t="shared" si="2"/>
        <v>3000</v>
      </c>
      <c r="H39" s="30">
        <f t="shared" si="3"/>
        <v>3.7765241815564003E-2</v>
      </c>
      <c r="I39" s="24">
        <v>750</v>
      </c>
      <c r="J39" s="24">
        <v>750</v>
      </c>
      <c r="K39" s="24">
        <v>750</v>
      </c>
      <c r="L39" s="24">
        <v>750</v>
      </c>
      <c r="M39" s="24">
        <f t="shared" si="4"/>
        <v>3000</v>
      </c>
      <c r="N39" s="30">
        <f t="shared" si="5"/>
        <v>3.02121934524512E-2</v>
      </c>
      <c r="O39" s="30"/>
    </row>
    <row r="40" spans="1:15" x14ac:dyDescent="0.2">
      <c r="A40" s="11" t="s">
        <v>173</v>
      </c>
      <c r="C40" s="24">
        <v>0</v>
      </c>
      <c r="D40" s="24">
        <v>0</v>
      </c>
      <c r="E40" s="24">
        <v>0</v>
      </c>
      <c r="F40" s="24">
        <v>0</v>
      </c>
      <c r="G40" s="24">
        <f t="shared" si="2"/>
        <v>0</v>
      </c>
      <c r="H40" s="30">
        <f t="shared" si="3"/>
        <v>0</v>
      </c>
      <c r="I40" s="24">
        <v>0</v>
      </c>
      <c r="J40" s="24">
        <v>0</v>
      </c>
      <c r="K40" s="24">
        <v>0</v>
      </c>
      <c r="L40" s="24">
        <v>0</v>
      </c>
      <c r="M40" s="24">
        <f t="shared" si="4"/>
        <v>0</v>
      </c>
      <c r="N40" s="30">
        <f t="shared" si="5"/>
        <v>0</v>
      </c>
      <c r="O40" s="30"/>
    </row>
    <row r="41" spans="1:15" x14ac:dyDescent="0.2">
      <c r="A41" s="11" t="s">
        <v>186</v>
      </c>
      <c r="C41" s="24">
        <v>99.99</v>
      </c>
      <c r="D41" s="24">
        <v>99.99</v>
      </c>
      <c r="E41" s="24">
        <v>99.99</v>
      </c>
      <c r="F41" s="24">
        <v>99.99</v>
      </c>
      <c r="G41" s="24">
        <f t="shared" si="2"/>
        <v>399.96</v>
      </c>
      <c r="H41" s="30">
        <f t="shared" si="3"/>
        <v>5.0348620388509921E-3</v>
      </c>
      <c r="I41" s="24">
        <v>99.99</v>
      </c>
      <c r="J41" s="24">
        <v>99.99</v>
      </c>
      <c r="K41" s="24">
        <v>99.99</v>
      </c>
      <c r="L41" s="24">
        <v>99.99</v>
      </c>
      <c r="M41" s="24">
        <f t="shared" si="4"/>
        <v>399.96</v>
      </c>
      <c r="N41" s="30">
        <f t="shared" si="5"/>
        <v>4.0278896310807942E-3</v>
      </c>
      <c r="O41" s="30"/>
    </row>
    <row r="42" spans="1:15" x14ac:dyDescent="0.2">
      <c r="A42" s="11" t="s">
        <v>174</v>
      </c>
      <c r="C42" s="24">
        <v>375</v>
      </c>
      <c r="D42" s="24">
        <v>375</v>
      </c>
      <c r="E42" s="24">
        <v>375</v>
      </c>
      <c r="F42" s="24">
        <v>375</v>
      </c>
      <c r="G42" s="24">
        <f t="shared" si="2"/>
        <v>1500</v>
      </c>
      <c r="H42" s="30">
        <f t="shared" si="3"/>
        <v>1.8882620907782002E-2</v>
      </c>
      <c r="I42" s="24">
        <v>375</v>
      </c>
      <c r="J42" s="24">
        <v>375</v>
      </c>
      <c r="K42" s="24">
        <v>375</v>
      </c>
      <c r="L42" s="24">
        <v>375</v>
      </c>
      <c r="M42" s="24">
        <f t="shared" si="4"/>
        <v>1500</v>
      </c>
      <c r="N42" s="30">
        <f t="shared" si="5"/>
        <v>1.51060967262256E-2</v>
      </c>
      <c r="O42" s="30"/>
    </row>
    <row r="43" spans="1:15" x14ac:dyDescent="0.2">
      <c r="A43" s="11" t="s">
        <v>175</v>
      </c>
      <c r="C43" s="24">
        <v>187.5</v>
      </c>
      <c r="D43" s="24">
        <v>187.5</v>
      </c>
      <c r="E43" s="24">
        <v>187.5</v>
      </c>
      <c r="F43" s="24">
        <v>187.5</v>
      </c>
      <c r="G43" s="24">
        <f t="shared" si="2"/>
        <v>750</v>
      </c>
      <c r="H43" s="30">
        <f t="shared" si="3"/>
        <v>9.4413104538910008E-3</v>
      </c>
      <c r="I43" s="24">
        <v>187.5</v>
      </c>
      <c r="J43" s="24">
        <v>187.5</v>
      </c>
      <c r="K43" s="24">
        <v>187.5</v>
      </c>
      <c r="L43" s="24">
        <v>187.5</v>
      </c>
      <c r="M43" s="24">
        <f t="shared" si="4"/>
        <v>750</v>
      </c>
      <c r="N43" s="30">
        <f t="shared" si="5"/>
        <v>7.5530483631128E-3</v>
      </c>
      <c r="O43" s="30"/>
    </row>
    <row r="44" spans="1:15" x14ac:dyDescent="0.2">
      <c r="A44" s="12" t="s">
        <v>152</v>
      </c>
      <c r="B44" s="12"/>
      <c r="C44" s="24">
        <f>SUM(C16:C43)</f>
        <v>7350.8599999999988</v>
      </c>
      <c r="D44" s="24">
        <f>SUM(D16:D43)</f>
        <v>7350.8599999999988</v>
      </c>
      <c r="E44" s="24">
        <f>SUM(E16:E43)</f>
        <v>7350.8599999999988</v>
      </c>
      <c r="F44" s="24">
        <f>SUM(F16:F43)</f>
        <v>7350.8599999999988</v>
      </c>
      <c r="G44" s="24">
        <f>SUM(G16:G43)</f>
        <v>29403.439999999995</v>
      </c>
      <c r="H44" s="30">
        <f t="shared" si="3"/>
        <v>0.37014267393647565</v>
      </c>
      <c r="I44" s="24">
        <f>SUM(I16:I43)</f>
        <v>7113.4599999999991</v>
      </c>
      <c r="J44" s="24">
        <f>SUM(J16:J43)</f>
        <v>7113.4599999999991</v>
      </c>
      <c r="K44" s="24">
        <f>SUM(K16:K43)</f>
        <v>7113.4599999999991</v>
      </c>
      <c r="L44" s="24">
        <f>SUM(L16:L43)</f>
        <v>7113.4599999999991</v>
      </c>
      <c r="M44" s="24">
        <f>SUM(M16:M43)</f>
        <v>28453.839999999997</v>
      </c>
      <c r="N44" s="30">
        <f t="shared" si="5"/>
        <v>0.28655097284836467</v>
      </c>
      <c r="O44" s="30"/>
    </row>
    <row r="45" spans="1:15" x14ac:dyDescent="0.2">
      <c r="A45" s="12"/>
      <c r="B45" s="12"/>
      <c r="C45" s="24"/>
      <c r="D45" s="24"/>
      <c r="E45" s="24"/>
      <c r="F45" s="24"/>
      <c r="G45" s="24"/>
      <c r="H45" s="30"/>
      <c r="I45" s="24"/>
      <c r="J45" s="24"/>
      <c r="K45" s="24"/>
      <c r="L45" s="24"/>
      <c r="M45" s="24"/>
      <c r="N45" s="30"/>
      <c r="O45" s="30"/>
    </row>
    <row r="46" spans="1:15" x14ac:dyDescent="0.2">
      <c r="A46" s="12" t="s">
        <v>129</v>
      </c>
      <c r="B46" s="12"/>
      <c r="C46" s="24">
        <f>SUM(C13-C44)</f>
        <v>2426.1400000000012</v>
      </c>
      <c r="D46" s="24">
        <f>SUM(D13-D44)</f>
        <v>7314.6400000000012</v>
      </c>
      <c r="E46" s="24">
        <f>SUM(E13-E44)</f>
        <v>14647.390000000001</v>
      </c>
      <c r="F46" s="24">
        <f>SUM(F13-F44)</f>
        <v>25646.514999999999</v>
      </c>
      <c r="G46" s="24">
        <f>SUM(G13-G44)</f>
        <v>50034.685000000005</v>
      </c>
      <c r="H46" s="30">
        <f t="shared" si="3"/>
        <v>0.62985732606352429</v>
      </c>
      <c r="I46" s="24">
        <f>SUM(I13-I44)</f>
        <v>5107.7900000000009</v>
      </c>
      <c r="J46" s="24">
        <f>SUM(J13-J44)</f>
        <v>11218.415000000001</v>
      </c>
      <c r="K46" s="24">
        <f>SUM(K13-K44)</f>
        <v>20384.352500000001</v>
      </c>
      <c r="L46" s="24">
        <f>SUM(L13-L44)</f>
        <v>34133.258750000001</v>
      </c>
      <c r="M46" s="24">
        <f>SUM(M13-M44)</f>
        <v>70843.816250000003</v>
      </c>
      <c r="N46" s="30">
        <f t="shared" si="5"/>
        <v>0.71344902715163538</v>
      </c>
      <c r="O46" s="30"/>
    </row>
    <row r="49" spans="1:4" x14ac:dyDescent="0.2">
      <c r="A49" s="11" t="s">
        <v>190</v>
      </c>
    </row>
    <row r="50" spans="1:4" x14ac:dyDescent="0.2">
      <c r="A50" s="37" t="s">
        <v>215</v>
      </c>
      <c r="B50" s="38">
        <v>0.25</v>
      </c>
      <c r="C50" s="6" t="s">
        <v>216</v>
      </c>
      <c r="D50" s="6"/>
    </row>
    <row r="51" spans="1:4" x14ac:dyDescent="0.2">
      <c r="A51" s="39"/>
      <c r="B51" s="1"/>
      <c r="C51" s="1"/>
      <c r="D51" s="1"/>
    </row>
    <row r="52" spans="1:4" x14ac:dyDescent="0.2">
      <c r="A52" s="39"/>
      <c r="B52" s="40"/>
      <c r="C52" s="1"/>
      <c r="D52" s="1"/>
    </row>
  </sheetData>
  <mergeCells count="3">
    <mergeCell ref="I3:M3"/>
    <mergeCell ref="C3:G3"/>
    <mergeCell ref="A1:N1"/>
  </mergeCells>
  <phoneticPr fontId="3" type="noConversion"/>
  <pageMargins left="0.75" right="0.75" top="0.34" bottom="0.2" header="0.21" footer="0.66"/>
  <pageSetup orientation="landscape" horizontalDpi="384" verticalDpi="384" r:id="rId1"/>
  <headerFooter alignWithMargins="0"/>
  <ignoredErrors>
    <ignoredError sqref="H44 H46"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
  <sheetViews>
    <sheetView workbookViewId="0">
      <selection sqref="A1:E1"/>
    </sheetView>
  </sheetViews>
  <sheetFormatPr defaultRowHeight="12.75" x14ac:dyDescent="0.2"/>
  <sheetData>
    <row r="1" spans="1:5" ht="18" x14ac:dyDescent="0.25">
      <c r="A1" s="61" t="s">
        <v>144</v>
      </c>
      <c r="B1" s="61"/>
      <c r="C1" s="62"/>
      <c r="D1" s="62"/>
      <c r="E1" s="62"/>
    </row>
  </sheetData>
  <mergeCells count="1">
    <mergeCell ref="A1:E1"/>
  </mergeCells>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workbookViewId="0">
      <selection sqref="A1:H1"/>
    </sheetView>
  </sheetViews>
  <sheetFormatPr defaultRowHeight="11.25" x14ac:dyDescent="0.2"/>
  <cols>
    <col min="1" max="1" width="21.85546875" style="9" bestFit="1" customWidth="1"/>
    <col min="2" max="2" width="10.7109375" style="9" bestFit="1" customWidth="1"/>
    <col min="3" max="3" width="7.85546875" style="9" bestFit="1" customWidth="1"/>
    <col min="4" max="4" width="7.42578125" style="9" bestFit="1" customWidth="1"/>
    <col min="5" max="5" width="8.7109375" style="9" bestFit="1" customWidth="1"/>
    <col min="6" max="6" width="9.140625" style="9" bestFit="1"/>
    <col min="7" max="7" width="11" style="9" bestFit="1" customWidth="1"/>
    <col min="8" max="8" width="10.7109375" style="9" bestFit="1" customWidth="1"/>
    <col min="9" max="16384" width="9.140625" style="9"/>
  </cols>
  <sheetData>
    <row r="1" spans="1:8" s="14" customFormat="1" ht="20.25" x14ac:dyDescent="0.3">
      <c r="A1" s="53" t="s">
        <v>217</v>
      </c>
      <c r="B1" s="53"/>
      <c r="C1" s="53"/>
      <c r="D1" s="53"/>
      <c r="E1" s="53"/>
      <c r="F1" s="53"/>
      <c r="G1" s="53"/>
      <c r="H1" s="53"/>
    </row>
    <row r="2" spans="1:8" s="14" customFormat="1" ht="15.75" x14ac:dyDescent="0.25">
      <c r="A2" s="35"/>
      <c r="B2" s="35"/>
      <c r="C2" s="35"/>
      <c r="D2" s="35"/>
      <c r="E2" s="35"/>
      <c r="F2" s="35"/>
      <c r="G2" s="35"/>
      <c r="H2" s="35"/>
    </row>
    <row r="3" spans="1:8" s="16" customFormat="1" x14ac:dyDescent="0.2">
      <c r="A3" s="19" t="s">
        <v>62</v>
      </c>
      <c r="B3" s="42" t="s">
        <v>63</v>
      </c>
      <c r="C3" s="42"/>
      <c r="D3" s="42"/>
      <c r="E3" s="42" t="s">
        <v>64</v>
      </c>
      <c r="F3" s="42"/>
    </row>
    <row r="4" spans="1:8" x14ac:dyDescent="0.2">
      <c r="A4" s="15" t="s">
        <v>70</v>
      </c>
      <c r="B4" s="9" t="s">
        <v>65</v>
      </c>
      <c r="C4" s="9" t="s">
        <v>66</v>
      </c>
      <c r="D4" s="9" t="s">
        <v>67</v>
      </c>
      <c r="E4" s="9" t="s">
        <v>69</v>
      </c>
      <c r="F4" s="9" t="s">
        <v>68</v>
      </c>
    </row>
    <row r="6" spans="1:8" x14ac:dyDescent="0.2">
      <c r="A6" s="16" t="s">
        <v>71</v>
      </c>
    </row>
    <row r="7" spans="1:8" x14ac:dyDescent="0.2">
      <c r="A7" s="9" t="s">
        <v>37</v>
      </c>
      <c r="B7" s="9">
        <f>SUM(B6)</f>
        <v>0</v>
      </c>
      <c r="C7" s="9">
        <f>SUM(C6)</f>
        <v>0</v>
      </c>
      <c r="D7" s="9">
        <f>SUM(D6)</f>
        <v>0</v>
      </c>
      <c r="E7" s="9">
        <f>SUM(E6)</f>
        <v>0</v>
      </c>
      <c r="F7" s="9">
        <f>SUM(F6)</f>
        <v>0</v>
      </c>
    </row>
    <row r="9" spans="1:8" x14ac:dyDescent="0.2">
      <c r="A9" s="16" t="s">
        <v>51</v>
      </c>
    </row>
    <row r="10" spans="1:8" x14ac:dyDescent="0.2">
      <c r="A10" s="9" t="s">
        <v>25</v>
      </c>
      <c r="E10" s="9">
        <v>200</v>
      </c>
    </row>
    <row r="11" spans="1:8" x14ac:dyDescent="0.2">
      <c r="A11" s="9" t="s">
        <v>99</v>
      </c>
      <c r="E11" s="9">
        <v>1000</v>
      </c>
    </row>
    <row r="12" spans="1:8" x14ac:dyDescent="0.2">
      <c r="A12" s="9" t="s">
        <v>72</v>
      </c>
    </row>
    <row r="13" spans="1:8" x14ac:dyDescent="0.2">
      <c r="A13" s="9" t="s">
        <v>26</v>
      </c>
      <c r="E13" s="9">
        <v>200</v>
      </c>
    </row>
    <row r="14" spans="1:8" x14ac:dyDescent="0.2">
      <c r="A14" s="9" t="s">
        <v>34</v>
      </c>
      <c r="E14" s="9">
        <v>1000</v>
      </c>
    </row>
    <row r="15" spans="1:8" x14ac:dyDescent="0.2">
      <c r="A15" s="9" t="s">
        <v>52</v>
      </c>
      <c r="B15" s="9">
        <v>40</v>
      </c>
    </row>
    <row r="16" spans="1:8" x14ac:dyDescent="0.2">
      <c r="A16" s="9" t="s">
        <v>27</v>
      </c>
      <c r="B16" s="9">
        <v>500</v>
      </c>
      <c r="E16" s="9">
        <v>250</v>
      </c>
    </row>
    <row r="17" spans="1:6" x14ac:dyDescent="0.2">
      <c r="A17" s="9" t="s">
        <v>100</v>
      </c>
      <c r="E17" s="9">
        <v>200</v>
      </c>
    </row>
    <row r="18" spans="1:6" x14ac:dyDescent="0.2">
      <c r="A18" s="9" t="s">
        <v>29</v>
      </c>
    </row>
    <row r="19" spans="1:6" x14ac:dyDescent="0.2">
      <c r="A19" s="9" t="s">
        <v>53</v>
      </c>
    </row>
    <row r="20" spans="1:6" x14ac:dyDescent="0.2">
      <c r="A20" s="9" t="s">
        <v>37</v>
      </c>
      <c r="B20" s="9">
        <f>SUM(B9:B19)</f>
        <v>540</v>
      </c>
      <c r="C20" s="9">
        <f>SUM(C9:C19)</f>
        <v>0</v>
      </c>
      <c r="D20" s="9">
        <f>SUM(D9:D19)</f>
        <v>0</v>
      </c>
      <c r="E20" s="9">
        <f>SUM(E9:E19)</f>
        <v>2850</v>
      </c>
      <c r="F20" s="9">
        <f>SUM(F9:F19)</f>
        <v>0</v>
      </c>
    </row>
    <row r="22" spans="1:6" x14ac:dyDescent="0.2">
      <c r="A22" s="16" t="s">
        <v>36</v>
      </c>
    </row>
    <row r="23" spans="1:6" x14ac:dyDescent="0.2">
      <c r="A23" s="9" t="s">
        <v>78</v>
      </c>
      <c r="B23" s="9">
        <v>350</v>
      </c>
    </row>
    <row r="24" spans="1:6" x14ac:dyDescent="0.2">
      <c r="A24" s="9" t="s">
        <v>73</v>
      </c>
      <c r="B24" s="9">
        <v>15</v>
      </c>
    </row>
    <row r="25" spans="1:6" x14ac:dyDescent="0.2">
      <c r="A25" s="9" t="s">
        <v>74</v>
      </c>
      <c r="B25" s="9">
        <v>150</v>
      </c>
    </row>
    <row r="26" spans="1:6" x14ac:dyDescent="0.2">
      <c r="A26" s="9" t="s">
        <v>75</v>
      </c>
    </row>
    <row r="27" spans="1:6" x14ac:dyDescent="0.2">
      <c r="A27" s="9" t="s">
        <v>76</v>
      </c>
      <c r="E27" s="9">
        <v>300</v>
      </c>
    </row>
    <row r="28" spans="1:6" x14ac:dyDescent="0.2">
      <c r="A28" s="9" t="s">
        <v>77</v>
      </c>
      <c r="E28" s="9">
        <v>25</v>
      </c>
    </row>
    <row r="29" spans="1:6" x14ac:dyDescent="0.2">
      <c r="A29" s="9" t="s">
        <v>79</v>
      </c>
      <c r="E29" s="9">
        <v>100</v>
      </c>
    </row>
    <row r="30" spans="1:6" x14ac:dyDescent="0.2">
      <c r="A30" s="9" t="s">
        <v>80</v>
      </c>
      <c r="B30" s="9">
        <v>100</v>
      </c>
    </row>
    <row r="31" spans="1:6" x14ac:dyDescent="0.2">
      <c r="A31" s="9" t="s">
        <v>53</v>
      </c>
    </row>
    <row r="32" spans="1:6" x14ac:dyDescent="0.2">
      <c r="A32" s="9" t="s">
        <v>37</v>
      </c>
      <c r="B32" s="9">
        <f>SUM(B23:B31)</f>
        <v>615</v>
      </c>
      <c r="C32" s="9">
        <f>SUM(C23:C31)</f>
        <v>0</v>
      </c>
      <c r="D32" s="9">
        <f>SUM(D23:D31)</f>
        <v>0</v>
      </c>
      <c r="E32" s="9">
        <f>SUM(E23:E31)</f>
        <v>425</v>
      </c>
      <c r="F32" s="9">
        <f>SUM(F23:F31)</f>
        <v>0</v>
      </c>
    </row>
    <row r="34" spans="1:6" x14ac:dyDescent="0.2">
      <c r="A34" s="16" t="s">
        <v>81</v>
      </c>
    </row>
    <row r="35" spans="1:6" x14ac:dyDescent="0.2">
      <c r="A35" s="9" t="s">
        <v>37</v>
      </c>
      <c r="B35" s="9">
        <f>SUM(B34)</f>
        <v>0</v>
      </c>
      <c r="C35" s="9">
        <f>SUM(C34)</f>
        <v>0</v>
      </c>
      <c r="D35" s="9">
        <f>SUM(D34)</f>
        <v>0</v>
      </c>
      <c r="E35" s="9">
        <f>SUM(E34)</f>
        <v>0</v>
      </c>
      <c r="F35" s="9">
        <f>SUM(F34)</f>
        <v>0</v>
      </c>
    </row>
    <row r="37" spans="1:6" x14ac:dyDescent="0.2">
      <c r="A37" s="16" t="s">
        <v>35</v>
      </c>
    </row>
    <row r="38" spans="1:6" x14ac:dyDescent="0.2">
      <c r="A38" s="9" t="s">
        <v>82</v>
      </c>
      <c r="B38" s="9">
        <v>200</v>
      </c>
    </row>
    <row r="39" spans="1:6" x14ac:dyDescent="0.2">
      <c r="A39" s="9" t="s">
        <v>83</v>
      </c>
      <c r="B39" s="9">
        <v>500</v>
      </c>
    </row>
    <row r="40" spans="1:6" x14ac:dyDescent="0.2">
      <c r="A40" s="9" t="s">
        <v>84</v>
      </c>
      <c r="B40" s="9">
        <v>3000</v>
      </c>
    </row>
    <row r="41" spans="1:6" x14ac:dyDescent="0.2">
      <c r="A41" s="9" t="s">
        <v>85</v>
      </c>
      <c r="B41" s="9">
        <v>500</v>
      </c>
    </row>
    <row r="42" spans="1:6" x14ac:dyDescent="0.2">
      <c r="A42" s="9" t="s">
        <v>86</v>
      </c>
      <c r="B42" s="9">
        <v>300</v>
      </c>
    </row>
    <row r="43" spans="1:6" x14ac:dyDescent="0.2">
      <c r="A43" s="9" t="s">
        <v>87</v>
      </c>
      <c r="B43" s="9">
        <v>150</v>
      </c>
    </row>
    <row r="44" spans="1:6" x14ac:dyDescent="0.2">
      <c r="A44" s="9" t="s">
        <v>88</v>
      </c>
      <c r="B44" s="9">
        <v>800</v>
      </c>
    </row>
    <row r="45" spans="1:6" x14ac:dyDescent="0.2">
      <c r="A45" s="9" t="s">
        <v>89</v>
      </c>
      <c r="B45" s="9">
        <v>200</v>
      </c>
    </row>
    <row r="46" spans="1:6" x14ac:dyDescent="0.2">
      <c r="A46" s="9" t="s">
        <v>90</v>
      </c>
      <c r="B46" s="9">
        <v>200</v>
      </c>
    </row>
    <row r="47" spans="1:6" x14ac:dyDescent="0.2">
      <c r="A47" s="9" t="s">
        <v>91</v>
      </c>
      <c r="B47" s="9">
        <v>1000</v>
      </c>
    </row>
    <row r="48" spans="1:6" x14ac:dyDescent="0.2">
      <c r="A48" s="9" t="s">
        <v>37</v>
      </c>
      <c r="B48" s="9">
        <f>SUM(B38:B47)</f>
        <v>6850</v>
      </c>
      <c r="C48" s="9">
        <f>SUM(C38:C47)</f>
        <v>0</v>
      </c>
      <c r="D48" s="9">
        <f>SUM(D38:D47)</f>
        <v>0</v>
      </c>
      <c r="E48" s="9">
        <f>SUM(E38:E47)</f>
        <v>0</v>
      </c>
      <c r="F48" s="9">
        <f>SUM(F38:F47)</f>
        <v>0</v>
      </c>
    </row>
    <row r="50" spans="1:8" x14ac:dyDescent="0.2">
      <c r="A50" s="16" t="s">
        <v>30</v>
      </c>
    </row>
    <row r="51" spans="1:8" x14ac:dyDescent="0.2">
      <c r="A51" s="9" t="s">
        <v>29</v>
      </c>
    </row>
    <row r="52" spans="1:8" x14ac:dyDescent="0.2">
      <c r="A52" s="9" t="s">
        <v>28</v>
      </c>
    </row>
    <row r="53" spans="1:8" x14ac:dyDescent="0.2">
      <c r="A53" s="9" t="s">
        <v>92</v>
      </c>
    </row>
    <row r="54" spans="1:8" x14ac:dyDescent="0.2">
      <c r="A54" s="9" t="s">
        <v>93</v>
      </c>
    </row>
    <row r="55" spans="1:8" x14ac:dyDescent="0.2">
      <c r="A55" s="9" t="s">
        <v>94</v>
      </c>
    </row>
    <row r="56" spans="1:8" x14ac:dyDescent="0.2">
      <c r="A56" s="9" t="s">
        <v>53</v>
      </c>
    </row>
    <row r="57" spans="1:8" x14ac:dyDescent="0.2">
      <c r="A57" s="9" t="s">
        <v>37</v>
      </c>
      <c r="B57" s="9">
        <f>SUM(B51:B56)</f>
        <v>0</v>
      </c>
      <c r="C57" s="9">
        <f>SUM(C51:C56)</f>
        <v>0</v>
      </c>
      <c r="D57" s="9">
        <f>SUM(D51:D56)</f>
        <v>0</v>
      </c>
      <c r="E57" s="9">
        <f>SUM(E51:E56)</f>
        <v>0</v>
      </c>
      <c r="F57" s="9">
        <f>SUM(F51:F56)</f>
        <v>0</v>
      </c>
    </row>
    <row r="59" spans="1:8" x14ac:dyDescent="0.2">
      <c r="A59" s="16" t="s">
        <v>95</v>
      </c>
    </row>
    <row r="60" spans="1:8" x14ac:dyDescent="0.2">
      <c r="A60" s="9" t="s">
        <v>96</v>
      </c>
      <c r="B60" s="9">
        <v>135</v>
      </c>
    </row>
    <row r="61" spans="1:8" x14ac:dyDescent="0.2">
      <c r="A61" s="9" t="s">
        <v>97</v>
      </c>
      <c r="B61" s="9">
        <v>27</v>
      </c>
    </row>
    <row r="62" spans="1:8" x14ac:dyDescent="0.2">
      <c r="A62" s="9" t="s">
        <v>103</v>
      </c>
      <c r="B62" s="9">
        <v>100</v>
      </c>
    </row>
    <row r="63" spans="1:8" x14ac:dyDescent="0.2">
      <c r="A63" s="9" t="s">
        <v>37</v>
      </c>
      <c r="B63" s="9">
        <f>SUM(B60:B62)</f>
        <v>262</v>
      </c>
      <c r="C63" s="9">
        <f>SUM(C60:C61)</f>
        <v>0</v>
      </c>
      <c r="D63" s="9">
        <f>SUM(D60:D61)</f>
        <v>0</v>
      </c>
      <c r="E63" s="9">
        <f>SUM(E60:E61)</f>
        <v>0</v>
      </c>
      <c r="F63" s="9">
        <f>SUM(F60:F61)</f>
        <v>0</v>
      </c>
    </row>
    <row r="64" spans="1:8" x14ac:dyDescent="0.2">
      <c r="G64" s="9" t="s">
        <v>101</v>
      </c>
      <c r="H64" s="9" t="s">
        <v>102</v>
      </c>
    </row>
    <row r="66" spans="1:8" s="16" customFormat="1" x14ac:dyDescent="0.2">
      <c r="A66" s="16" t="s">
        <v>98</v>
      </c>
      <c r="B66" s="16">
        <f>SUM(B63+B57+B48+B35+B32+B20+B7)</f>
        <v>8267</v>
      </c>
      <c r="C66" s="16">
        <f>SUM(C63+C57+C48+C35+C32+C20+C7)</f>
        <v>0</v>
      </c>
      <c r="D66" s="16">
        <f>SUM(D63+D57+D48+D35+D32+D20+D7)</f>
        <v>0</v>
      </c>
      <c r="E66" s="16">
        <f>SUM(E63+E57+E48+E35+E32+E20+E7)</f>
        <v>3275</v>
      </c>
      <c r="F66" s="16">
        <f>SUM(F63+F57+F48+F35+F32+F20+F7)</f>
        <v>0</v>
      </c>
      <c r="G66" s="16">
        <v>5000</v>
      </c>
      <c r="H66" s="16">
        <v>0</v>
      </c>
    </row>
  </sheetData>
  <mergeCells count="3">
    <mergeCell ref="B3:D3"/>
    <mergeCell ref="E3:F3"/>
    <mergeCell ref="A1:H1"/>
  </mergeCells>
  <phoneticPr fontId="3" type="noConversion"/>
  <pageMargins left="0.75" right="0.75" top="0.18" bottom="0.15" header="0.15" footer="0.13"/>
  <pageSetup orientation="portrait" horizontalDpi="384" verticalDpi="38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election sqref="A1:B1"/>
    </sheetView>
  </sheetViews>
  <sheetFormatPr defaultRowHeight="11.25" x14ac:dyDescent="0.2"/>
  <cols>
    <col min="1" max="1" width="40.42578125" style="9" bestFit="1" customWidth="1"/>
    <col min="2" max="2" width="4.42578125" style="9" bestFit="1" customWidth="1"/>
    <col min="3" max="16384" width="9.140625" style="9"/>
  </cols>
  <sheetData>
    <row r="1" spans="1:2" ht="20.25" x14ac:dyDescent="0.3">
      <c r="A1" s="53" t="s">
        <v>218</v>
      </c>
      <c r="B1" s="53"/>
    </row>
    <row r="2" spans="1:2" ht="15.75" x14ac:dyDescent="0.25">
      <c r="A2" s="35"/>
      <c r="B2" s="35"/>
    </row>
    <row r="3" spans="1:2" x14ac:dyDescent="0.2">
      <c r="A3" s="16" t="s">
        <v>48</v>
      </c>
    </row>
    <row r="4" spans="1:2" x14ac:dyDescent="0.2">
      <c r="A4" s="9" t="s">
        <v>104</v>
      </c>
      <c r="B4" s="9">
        <v>5000</v>
      </c>
    </row>
    <row r="6" spans="1:2" x14ac:dyDescent="0.2">
      <c r="A6" s="16" t="s">
        <v>71</v>
      </c>
      <c r="B6" s="9">
        <v>0</v>
      </c>
    </row>
    <row r="8" spans="1:2" x14ac:dyDescent="0.2">
      <c r="A8" s="16" t="s">
        <v>51</v>
      </c>
    </row>
    <row r="9" spans="1:2" x14ac:dyDescent="0.2">
      <c r="A9" s="9" t="s">
        <v>25</v>
      </c>
      <c r="B9" s="9">
        <f>'Startup Worksheet'!E10</f>
        <v>200</v>
      </c>
    </row>
    <row r="10" spans="1:2" x14ac:dyDescent="0.2">
      <c r="A10" s="9" t="s">
        <v>99</v>
      </c>
      <c r="B10" s="9">
        <f>'Startup Worksheet'!E11</f>
        <v>1000</v>
      </c>
    </row>
    <row r="11" spans="1:2" x14ac:dyDescent="0.2">
      <c r="A11" s="9" t="s">
        <v>95</v>
      </c>
      <c r="B11" s="9">
        <f>'Startup Worksheet'!B63</f>
        <v>262</v>
      </c>
    </row>
    <row r="12" spans="1:2" x14ac:dyDescent="0.2">
      <c r="A12" s="9" t="s">
        <v>72</v>
      </c>
      <c r="B12" s="9">
        <f>'Startup Worksheet'!E12</f>
        <v>0</v>
      </c>
    </row>
    <row r="13" spans="1:2" x14ac:dyDescent="0.2">
      <c r="A13" s="9" t="s">
        <v>26</v>
      </c>
      <c r="B13" s="9">
        <f>'Startup Worksheet'!E13</f>
        <v>200</v>
      </c>
    </row>
    <row r="14" spans="1:2" x14ac:dyDescent="0.2">
      <c r="A14" s="9" t="s">
        <v>34</v>
      </c>
      <c r="B14" s="9">
        <v>1000</v>
      </c>
    </row>
    <row r="15" spans="1:2" x14ac:dyDescent="0.2">
      <c r="A15" s="9" t="s">
        <v>52</v>
      </c>
      <c r="B15" s="9">
        <f>'Startup Worksheet'!B15</f>
        <v>40</v>
      </c>
    </row>
    <row r="16" spans="1:2" x14ac:dyDescent="0.2">
      <c r="A16" s="9" t="s">
        <v>27</v>
      </c>
      <c r="B16" s="9">
        <f>'Startup Worksheet'!E16+'Startup Worksheet'!B16</f>
        <v>750</v>
      </c>
    </row>
    <row r="17" spans="1:2" x14ac:dyDescent="0.2">
      <c r="A17" s="9" t="s">
        <v>100</v>
      </c>
      <c r="B17" s="9">
        <f>'Startup Worksheet'!E17</f>
        <v>200</v>
      </c>
    </row>
    <row r="18" spans="1:2" x14ac:dyDescent="0.2">
      <c r="A18" s="9" t="s">
        <v>29</v>
      </c>
      <c r="B18" s="9">
        <f>'Startup Worksheet'!E18</f>
        <v>0</v>
      </c>
    </row>
    <row r="19" spans="1:2" x14ac:dyDescent="0.2">
      <c r="A19" s="9" t="s">
        <v>53</v>
      </c>
      <c r="B19" s="9">
        <f>'Startup Worksheet'!E19</f>
        <v>0</v>
      </c>
    </row>
    <row r="20" spans="1:2" x14ac:dyDescent="0.2">
      <c r="A20" s="9" t="s">
        <v>37</v>
      </c>
      <c r="B20" s="9">
        <f>SUM(B8:B19)</f>
        <v>3652</v>
      </c>
    </row>
    <row r="22" spans="1:2" x14ac:dyDescent="0.2">
      <c r="A22" s="9" t="s">
        <v>54</v>
      </c>
      <c r="B22" s="9">
        <f>B20+B4+B6</f>
        <v>8652</v>
      </c>
    </row>
    <row r="24" spans="1:2" x14ac:dyDescent="0.2">
      <c r="A24" s="16" t="s">
        <v>57</v>
      </c>
    </row>
    <row r="25" spans="1:2" x14ac:dyDescent="0.2">
      <c r="A25" s="9" t="s">
        <v>105</v>
      </c>
      <c r="B25" s="9">
        <v>0</v>
      </c>
    </row>
    <row r="26" spans="1:2" x14ac:dyDescent="0.2">
      <c r="A26" s="9" t="s">
        <v>29</v>
      </c>
      <c r="B26" s="9">
        <v>0</v>
      </c>
    </row>
    <row r="27" spans="1:2" x14ac:dyDescent="0.2">
      <c r="A27" s="9" t="s">
        <v>30</v>
      </c>
      <c r="B27" s="9">
        <v>0</v>
      </c>
    </row>
    <row r="28" spans="1:2" x14ac:dyDescent="0.2">
      <c r="A28" s="9" t="s">
        <v>106</v>
      </c>
      <c r="B28" s="9">
        <v>0</v>
      </c>
    </row>
    <row r="29" spans="1:2" x14ac:dyDescent="0.2">
      <c r="A29" s="9" t="s">
        <v>58</v>
      </c>
      <c r="B29" s="9">
        <f>SUM(B25:B28)</f>
        <v>0</v>
      </c>
    </row>
    <row r="32" spans="1:2" x14ac:dyDescent="0.2">
      <c r="A32" s="16" t="s">
        <v>107</v>
      </c>
      <c r="B32" s="16">
        <f>B29+B22</f>
        <v>8652</v>
      </c>
    </row>
  </sheetData>
  <mergeCells count="1">
    <mergeCell ref="A1:B1"/>
  </mergeCells>
  <phoneticPr fontId="3" type="noConversion"/>
  <pageMargins left="0.75" right="0.75" top="1" bottom="1" header="0.5" footer="0.5"/>
  <pageSetup orientation="portrait" horizontalDpi="384" verticalDpi="38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workbookViewId="0">
      <selection sqref="A1:B1"/>
    </sheetView>
  </sheetViews>
  <sheetFormatPr defaultColWidth="21.140625" defaultRowHeight="11.25" x14ac:dyDescent="0.2"/>
  <cols>
    <col min="1" max="1" width="21.140625" style="9" customWidth="1"/>
    <col min="2" max="2" width="40.140625" style="9" customWidth="1"/>
    <col min="3" max="16384" width="21.140625" style="9"/>
  </cols>
  <sheetData>
    <row r="1" spans="1:2" ht="20.25" x14ac:dyDescent="0.3">
      <c r="A1" s="53" t="s">
        <v>219</v>
      </c>
      <c r="B1" s="53"/>
    </row>
    <row r="2" spans="1:2" x14ac:dyDescent="0.2">
      <c r="A2" s="14"/>
      <c r="B2" s="14"/>
    </row>
    <row r="3" spans="1:2" x14ac:dyDescent="0.2">
      <c r="A3" s="16" t="s">
        <v>32</v>
      </c>
    </row>
    <row r="5" spans="1:2" x14ac:dyDescent="0.2">
      <c r="A5" s="16" t="s">
        <v>81</v>
      </c>
      <c r="B5" s="9">
        <v>0</v>
      </c>
    </row>
    <row r="7" spans="1:2" x14ac:dyDescent="0.2">
      <c r="A7" s="16" t="s">
        <v>35</v>
      </c>
    </row>
    <row r="8" spans="1:2" x14ac:dyDescent="0.2">
      <c r="A8" s="9" t="s">
        <v>82</v>
      </c>
      <c r="B8" s="9">
        <v>200</v>
      </c>
    </row>
    <row r="9" spans="1:2" x14ac:dyDescent="0.2">
      <c r="A9" s="9" t="s">
        <v>83</v>
      </c>
      <c r="B9" s="9">
        <v>500</v>
      </c>
    </row>
    <row r="10" spans="1:2" x14ac:dyDescent="0.2">
      <c r="A10" s="9" t="s">
        <v>84</v>
      </c>
      <c r="B10" s="9">
        <v>3000</v>
      </c>
    </row>
    <row r="11" spans="1:2" x14ac:dyDescent="0.2">
      <c r="A11" s="9" t="s">
        <v>85</v>
      </c>
      <c r="B11" s="9">
        <v>500</v>
      </c>
    </row>
    <row r="12" spans="1:2" x14ac:dyDescent="0.2">
      <c r="A12" s="9" t="s">
        <v>86</v>
      </c>
      <c r="B12" s="9">
        <v>300</v>
      </c>
    </row>
    <row r="13" spans="1:2" x14ac:dyDescent="0.2">
      <c r="A13" s="9" t="s">
        <v>87</v>
      </c>
      <c r="B13" s="9">
        <v>150</v>
      </c>
    </row>
    <row r="14" spans="1:2" x14ac:dyDescent="0.2">
      <c r="A14" s="9" t="s">
        <v>88</v>
      </c>
      <c r="B14" s="9">
        <v>800</v>
      </c>
    </row>
    <row r="15" spans="1:2" x14ac:dyDescent="0.2">
      <c r="A15" s="9" t="s">
        <v>89</v>
      </c>
      <c r="B15" s="9">
        <v>200</v>
      </c>
    </row>
    <row r="16" spans="1:2" x14ac:dyDescent="0.2">
      <c r="A16" s="9" t="s">
        <v>90</v>
      </c>
      <c r="B16" s="9">
        <v>200</v>
      </c>
    </row>
    <row r="17" spans="1:2" x14ac:dyDescent="0.2">
      <c r="A17" s="9" t="s">
        <v>91</v>
      </c>
      <c r="B17" s="9">
        <v>1000</v>
      </c>
    </row>
    <row r="18" spans="1:2" x14ac:dyDescent="0.2">
      <c r="A18" s="9" t="s">
        <v>108</v>
      </c>
      <c r="B18" s="9">
        <f>SUM(B8:B17)</f>
        <v>6850</v>
      </c>
    </row>
    <row r="21" spans="1:2" x14ac:dyDescent="0.2">
      <c r="A21" s="16" t="s">
        <v>36</v>
      </c>
    </row>
    <row r="22" spans="1:2" x14ac:dyDescent="0.2">
      <c r="A22" s="9" t="s">
        <v>78</v>
      </c>
      <c r="B22" s="9">
        <v>350</v>
      </c>
    </row>
    <row r="23" spans="1:2" x14ac:dyDescent="0.2">
      <c r="A23" s="9" t="s">
        <v>73</v>
      </c>
      <c r="B23" s="9">
        <v>15</v>
      </c>
    </row>
    <row r="24" spans="1:2" x14ac:dyDescent="0.2">
      <c r="A24" s="9" t="s">
        <v>74</v>
      </c>
      <c r="B24" s="9">
        <v>150</v>
      </c>
    </row>
    <row r="25" spans="1:2" x14ac:dyDescent="0.2">
      <c r="A25" s="9" t="s">
        <v>75</v>
      </c>
      <c r="B25" s="9">
        <v>0</v>
      </c>
    </row>
    <row r="26" spans="1:2" x14ac:dyDescent="0.2">
      <c r="A26" s="9" t="s">
        <v>76</v>
      </c>
      <c r="B26" s="9">
        <v>300</v>
      </c>
    </row>
    <row r="27" spans="1:2" x14ac:dyDescent="0.2">
      <c r="A27" s="9" t="s">
        <v>77</v>
      </c>
      <c r="B27" s="9">
        <v>25</v>
      </c>
    </row>
    <row r="28" spans="1:2" x14ac:dyDescent="0.2">
      <c r="A28" s="9" t="s">
        <v>79</v>
      </c>
      <c r="B28" s="9">
        <v>100</v>
      </c>
    </row>
    <row r="29" spans="1:2" x14ac:dyDescent="0.2">
      <c r="A29" s="9" t="s">
        <v>80</v>
      </c>
      <c r="B29" s="9">
        <v>100</v>
      </c>
    </row>
    <row r="30" spans="1:2" x14ac:dyDescent="0.2">
      <c r="A30" s="9" t="s">
        <v>53</v>
      </c>
    </row>
    <row r="31" spans="1:2" x14ac:dyDescent="0.2">
      <c r="A31" s="9" t="s">
        <v>109</v>
      </c>
      <c r="B31" s="9">
        <f>SUM(B22:B30)</f>
        <v>1040</v>
      </c>
    </row>
    <row r="33" spans="1:2" x14ac:dyDescent="0.2">
      <c r="A33" s="9" t="s">
        <v>110</v>
      </c>
      <c r="B33" s="9">
        <v>0</v>
      </c>
    </row>
    <row r="34" spans="1:2" x14ac:dyDescent="0.2">
      <c r="A34" s="9" t="s">
        <v>111</v>
      </c>
      <c r="B34" s="9">
        <f>SUM(B33)</f>
        <v>0</v>
      </c>
    </row>
    <row r="36" spans="1:2" s="16" customFormat="1" x14ac:dyDescent="0.2">
      <c r="A36" s="16" t="s">
        <v>56</v>
      </c>
      <c r="B36" s="16">
        <f>B34+B31+B18+B5</f>
        <v>7890</v>
      </c>
    </row>
  </sheetData>
  <mergeCells count="1">
    <mergeCell ref="A1:B1"/>
  </mergeCells>
  <phoneticPr fontId="3" type="noConversion"/>
  <pageMargins left="0.75" right="0.75" top="1" bottom="1" header="0.5" footer="0.5"/>
  <pageSetup orientation="portrait" horizontalDpi="384" verticalDpi="38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2"/>
  <sheetViews>
    <sheetView workbookViewId="0">
      <selection sqref="A1:E1"/>
    </sheetView>
  </sheetViews>
  <sheetFormatPr defaultRowHeight="11.25" x14ac:dyDescent="0.2"/>
  <cols>
    <col min="1" max="1" width="30.42578125" style="9" bestFit="1" customWidth="1"/>
    <col min="2" max="2" width="7.7109375" style="10" bestFit="1" customWidth="1"/>
    <col min="3" max="3" width="9.140625" style="9"/>
    <col min="4" max="4" width="31.85546875" style="9" bestFit="1" customWidth="1"/>
    <col min="5" max="5" width="7.7109375" style="10" bestFit="1" customWidth="1"/>
    <col min="6" max="16384" width="9.140625" style="9"/>
  </cols>
  <sheetData>
    <row r="1" spans="1:13" ht="20.25" x14ac:dyDescent="0.3">
      <c r="A1" s="53" t="s">
        <v>220</v>
      </c>
      <c r="B1" s="53"/>
      <c r="C1" s="53"/>
      <c r="D1" s="53"/>
      <c r="E1" s="53"/>
    </row>
    <row r="2" spans="1:13" ht="15.75" x14ac:dyDescent="0.25">
      <c r="A2" s="35"/>
      <c r="B2" s="35"/>
      <c r="C2" s="36"/>
      <c r="D2" s="36"/>
      <c r="E2" s="36"/>
    </row>
    <row r="3" spans="1:13" x14ac:dyDescent="0.2">
      <c r="A3" s="14" t="s">
        <v>47</v>
      </c>
      <c r="D3" s="14" t="s">
        <v>112</v>
      </c>
    </row>
    <row r="4" spans="1:13" x14ac:dyDescent="0.2">
      <c r="A4" s="20" t="s">
        <v>48</v>
      </c>
      <c r="D4" s="20" t="s">
        <v>113</v>
      </c>
    </row>
    <row r="5" spans="1:13" x14ac:dyDescent="0.2">
      <c r="A5" s="16" t="s">
        <v>49</v>
      </c>
      <c r="B5" s="10">
        <v>5000</v>
      </c>
      <c r="D5" s="9" t="s">
        <v>114</v>
      </c>
      <c r="E5" s="10">
        <v>0</v>
      </c>
    </row>
    <row r="6" spans="1:13" x14ac:dyDescent="0.2">
      <c r="A6" s="16" t="s">
        <v>50</v>
      </c>
      <c r="B6" s="10">
        <v>0</v>
      </c>
      <c r="D6" s="9" t="s">
        <v>115</v>
      </c>
      <c r="E6" s="10">
        <v>0</v>
      </c>
    </row>
    <row r="7" spans="1:13" x14ac:dyDescent="0.2">
      <c r="A7" s="16" t="s">
        <v>51</v>
      </c>
      <c r="D7" s="17" t="s">
        <v>116</v>
      </c>
      <c r="E7" s="10">
        <f>SUM(E5:E6)</f>
        <v>0</v>
      </c>
    </row>
    <row r="8" spans="1:13" ht="15.75" x14ac:dyDescent="0.25">
      <c r="A8" s="9" t="s">
        <v>25</v>
      </c>
      <c r="B8" s="10">
        <v>200</v>
      </c>
      <c r="I8" s="43"/>
      <c r="J8" s="43"/>
      <c r="K8" s="43"/>
      <c r="L8" s="43"/>
      <c r="M8" s="43"/>
    </row>
    <row r="9" spans="1:13" ht="15.75" x14ac:dyDescent="0.25">
      <c r="A9" s="9" t="s">
        <v>99</v>
      </c>
      <c r="B9" s="10">
        <v>1000</v>
      </c>
      <c r="D9" s="20" t="s">
        <v>117</v>
      </c>
      <c r="I9" s="35"/>
      <c r="J9" s="35"/>
      <c r="K9" s="36"/>
      <c r="L9" s="36"/>
      <c r="M9" s="36"/>
    </row>
    <row r="10" spans="1:13" x14ac:dyDescent="0.2">
      <c r="A10" s="9" t="s">
        <v>95</v>
      </c>
      <c r="B10" s="10">
        <v>262</v>
      </c>
      <c r="D10" s="9" t="s">
        <v>118</v>
      </c>
      <c r="E10" s="10">
        <v>0</v>
      </c>
      <c r="I10" s="14"/>
      <c r="J10" s="10"/>
      <c r="L10" s="14"/>
      <c r="M10" s="10"/>
    </row>
    <row r="11" spans="1:13" x14ac:dyDescent="0.2">
      <c r="A11" s="9" t="s">
        <v>72</v>
      </c>
      <c r="B11" s="10">
        <v>0</v>
      </c>
      <c r="D11" s="9" t="s">
        <v>119</v>
      </c>
      <c r="E11" s="10">
        <v>0</v>
      </c>
      <c r="I11" s="20"/>
      <c r="J11" s="10"/>
      <c r="L11" s="20"/>
      <c r="M11" s="10"/>
    </row>
    <row r="12" spans="1:13" x14ac:dyDescent="0.2">
      <c r="A12" s="9" t="s">
        <v>26</v>
      </c>
      <c r="B12" s="10">
        <v>200</v>
      </c>
      <c r="D12" s="9" t="s">
        <v>120</v>
      </c>
      <c r="E12" s="10">
        <f>SUM(E10:E11)</f>
        <v>0</v>
      </c>
      <c r="I12" s="16"/>
      <c r="J12" s="10"/>
      <c r="M12" s="10"/>
    </row>
    <row r="13" spans="1:13" x14ac:dyDescent="0.2">
      <c r="A13" s="9" t="s">
        <v>34</v>
      </c>
      <c r="B13" s="10">
        <v>1000</v>
      </c>
      <c r="D13" s="17" t="s">
        <v>121</v>
      </c>
      <c r="E13" s="10">
        <f>E12+E7</f>
        <v>0</v>
      </c>
      <c r="I13" s="16"/>
      <c r="J13" s="10"/>
      <c r="M13" s="10"/>
    </row>
    <row r="14" spans="1:13" x14ac:dyDescent="0.2">
      <c r="A14" s="9" t="s">
        <v>52</v>
      </c>
      <c r="B14" s="10">
        <v>40</v>
      </c>
      <c r="I14" s="16"/>
      <c r="J14" s="10"/>
      <c r="L14" s="17"/>
      <c r="M14" s="10"/>
    </row>
    <row r="15" spans="1:13" x14ac:dyDescent="0.2">
      <c r="A15" s="9" t="s">
        <v>27</v>
      </c>
      <c r="B15" s="10">
        <v>750</v>
      </c>
      <c r="D15" s="20" t="s">
        <v>122</v>
      </c>
      <c r="J15" s="10"/>
      <c r="M15" s="10"/>
    </row>
    <row r="16" spans="1:13" x14ac:dyDescent="0.2">
      <c r="A16" s="9" t="s">
        <v>100</v>
      </c>
      <c r="B16" s="10">
        <v>200</v>
      </c>
      <c r="D16" s="9" t="s">
        <v>123</v>
      </c>
      <c r="E16" s="10">
        <f>'Startup Expenses'!B32+'Startup Capital'!B36</f>
        <v>16542</v>
      </c>
      <c r="J16" s="10"/>
      <c r="L16" s="20"/>
      <c r="M16" s="10"/>
    </row>
    <row r="17" spans="1:13" x14ac:dyDescent="0.2">
      <c r="A17" s="9" t="s">
        <v>29</v>
      </c>
      <c r="B17" s="10">
        <v>0</v>
      </c>
      <c r="D17" s="17" t="s">
        <v>124</v>
      </c>
      <c r="E17" s="10">
        <f>SUM(E16)</f>
        <v>16542</v>
      </c>
      <c r="J17" s="10"/>
      <c r="M17" s="10"/>
    </row>
    <row r="18" spans="1:13" x14ac:dyDescent="0.2">
      <c r="A18" s="9" t="s">
        <v>53</v>
      </c>
      <c r="B18" s="10">
        <f>'Startup Worksheet'!E18</f>
        <v>0</v>
      </c>
      <c r="J18" s="10"/>
      <c r="M18" s="10"/>
    </row>
    <row r="19" spans="1:13" x14ac:dyDescent="0.2">
      <c r="A19" s="17" t="s">
        <v>54</v>
      </c>
      <c r="B19" s="10">
        <f>SUM(B5:B18)</f>
        <v>8652</v>
      </c>
      <c r="J19" s="10"/>
      <c r="M19" s="10"/>
    </row>
    <row r="20" spans="1:13" x14ac:dyDescent="0.2">
      <c r="J20" s="10"/>
      <c r="L20" s="17"/>
      <c r="M20" s="10"/>
    </row>
    <row r="21" spans="1:13" x14ac:dyDescent="0.2">
      <c r="A21" s="20" t="s">
        <v>32</v>
      </c>
      <c r="J21" s="10"/>
      <c r="M21" s="10"/>
    </row>
    <row r="22" spans="1:13" x14ac:dyDescent="0.2">
      <c r="A22" s="9" t="s">
        <v>81</v>
      </c>
      <c r="B22" s="10">
        <v>0</v>
      </c>
      <c r="J22" s="10"/>
      <c r="L22" s="20"/>
      <c r="M22" s="10"/>
    </row>
    <row r="23" spans="1:13" x14ac:dyDescent="0.2">
      <c r="A23" s="9" t="s">
        <v>36</v>
      </c>
      <c r="B23" s="10">
        <v>1040</v>
      </c>
      <c r="J23" s="10"/>
      <c r="M23" s="10"/>
    </row>
    <row r="24" spans="1:13" x14ac:dyDescent="0.2">
      <c r="A24" s="9" t="s">
        <v>35</v>
      </c>
      <c r="B24" s="10">
        <v>6850</v>
      </c>
      <c r="J24" s="10"/>
      <c r="L24" s="17"/>
      <c r="M24" s="10"/>
    </row>
    <row r="25" spans="1:13" x14ac:dyDescent="0.2">
      <c r="A25" s="9" t="s">
        <v>55</v>
      </c>
      <c r="B25" s="10">
        <v>0</v>
      </c>
      <c r="J25" s="10"/>
      <c r="M25" s="10"/>
    </row>
    <row r="26" spans="1:13" x14ac:dyDescent="0.2">
      <c r="A26" s="17" t="s">
        <v>56</v>
      </c>
      <c r="B26" s="10">
        <f>SUM(B22:B25)</f>
        <v>7890</v>
      </c>
      <c r="I26" s="17"/>
      <c r="J26" s="10"/>
      <c r="M26" s="10"/>
    </row>
    <row r="27" spans="1:13" x14ac:dyDescent="0.2">
      <c r="J27" s="10"/>
      <c r="M27" s="10"/>
    </row>
    <row r="28" spans="1:13" x14ac:dyDescent="0.2">
      <c r="A28" s="20" t="s">
        <v>57</v>
      </c>
      <c r="I28" s="20"/>
      <c r="J28" s="10"/>
      <c r="M28" s="10"/>
    </row>
    <row r="29" spans="1:13" x14ac:dyDescent="0.2">
      <c r="A29" s="9" t="s">
        <v>105</v>
      </c>
      <c r="J29" s="10"/>
      <c r="M29" s="10"/>
    </row>
    <row r="30" spans="1:13" x14ac:dyDescent="0.2">
      <c r="A30" s="9" t="s">
        <v>28</v>
      </c>
      <c r="B30" s="10">
        <v>0</v>
      </c>
      <c r="J30" s="10"/>
      <c r="M30" s="10"/>
    </row>
    <row r="31" spans="1:13" x14ac:dyDescent="0.2">
      <c r="A31" s="9" t="s">
        <v>29</v>
      </c>
      <c r="B31" s="10">
        <v>0</v>
      </c>
      <c r="J31" s="10"/>
      <c r="M31" s="10"/>
    </row>
    <row r="32" spans="1:13" x14ac:dyDescent="0.2">
      <c r="A32" s="9" t="s">
        <v>30</v>
      </c>
      <c r="B32" s="10">
        <v>0</v>
      </c>
      <c r="J32" s="10"/>
      <c r="M32" s="10"/>
    </row>
    <row r="33" spans="1:13" x14ac:dyDescent="0.2">
      <c r="A33" s="17" t="s">
        <v>58</v>
      </c>
      <c r="B33" s="10">
        <f>SUM(B30:B32)</f>
        <v>0</v>
      </c>
      <c r="I33" s="17"/>
      <c r="J33" s="10"/>
      <c r="M33" s="10"/>
    </row>
    <row r="34" spans="1:13" x14ac:dyDescent="0.2">
      <c r="J34" s="10"/>
      <c r="M34" s="10"/>
    </row>
    <row r="35" spans="1:13" s="20" customFormat="1" x14ac:dyDescent="0.2">
      <c r="A35" s="20" t="s">
        <v>59</v>
      </c>
      <c r="B35" s="18">
        <f>B26+B19</f>
        <v>16542</v>
      </c>
      <c r="D35" s="20" t="s">
        <v>125</v>
      </c>
      <c r="E35" s="18">
        <f>E17+E13+E7</f>
        <v>16542</v>
      </c>
      <c r="J35" s="10"/>
      <c r="K35" s="9"/>
      <c r="L35" s="9"/>
      <c r="M35" s="10"/>
    </row>
    <row r="36" spans="1:13" x14ac:dyDescent="0.2">
      <c r="J36" s="10"/>
      <c r="M36" s="10"/>
    </row>
    <row r="37" spans="1:13" x14ac:dyDescent="0.2">
      <c r="J37" s="10"/>
      <c r="M37" s="10"/>
    </row>
    <row r="38" spans="1:13" x14ac:dyDescent="0.2">
      <c r="J38" s="10"/>
      <c r="M38" s="10"/>
    </row>
    <row r="39" spans="1:13" x14ac:dyDescent="0.2">
      <c r="J39" s="10"/>
      <c r="M39" s="10"/>
    </row>
    <row r="40" spans="1:13" x14ac:dyDescent="0.2">
      <c r="I40" s="17"/>
      <c r="J40" s="10"/>
      <c r="M40" s="10"/>
    </row>
    <row r="41" spans="1:13" x14ac:dyDescent="0.2">
      <c r="J41" s="10"/>
      <c r="M41" s="10"/>
    </row>
    <row r="42" spans="1:13" x14ac:dyDescent="0.2">
      <c r="I42" s="20"/>
      <c r="J42" s="18"/>
      <c r="K42" s="20"/>
      <c r="L42" s="20"/>
      <c r="M42" s="18"/>
    </row>
  </sheetData>
  <mergeCells count="2">
    <mergeCell ref="A1:E1"/>
    <mergeCell ref="I8:M8"/>
  </mergeCells>
  <phoneticPr fontId="3" type="noConversion"/>
  <pageMargins left="0.75" right="0.75" top="1" bottom="1" header="0.5" footer="0.5"/>
  <pageSetup orientation="portrait" horizontalDpi="384" verticalDpi="384"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7"/>
  <sheetViews>
    <sheetView workbookViewId="0">
      <selection activeCell="T7" sqref="T7"/>
    </sheetView>
  </sheetViews>
  <sheetFormatPr defaultRowHeight="12.75" x14ac:dyDescent="0.2"/>
  <cols>
    <col min="1" max="1" width="25" style="5" bestFit="1" customWidth="1"/>
    <col min="2" max="2" width="6.5703125" style="5" bestFit="1" customWidth="1"/>
    <col min="3" max="3" width="9.85546875" style="5" bestFit="1" customWidth="1"/>
    <col min="4" max="4" width="9.7109375" style="5" bestFit="1" customWidth="1"/>
    <col min="5" max="5" width="6.5703125" style="5" bestFit="1" customWidth="1"/>
    <col min="6" max="6" width="5.7109375" style="5" bestFit="1" customWidth="1"/>
    <col min="7" max="8" width="6.5703125" style="5" bestFit="1" customWidth="1"/>
    <col min="9" max="9" width="5.7109375" style="5" bestFit="1" customWidth="1"/>
    <col min="10" max="11" width="6.5703125" style="5" bestFit="1" customWidth="1"/>
    <col min="12" max="12" width="5.7109375" style="5" bestFit="1" customWidth="1"/>
    <col min="13" max="14" width="6.5703125" style="5" bestFit="1" customWidth="1"/>
    <col min="15" max="15" width="7.42578125" style="6" bestFit="1" customWidth="1"/>
    <col min="16" max="16384" width="9.140625" style="5"/>
  </cols>
  <sheetData>
    <row r="1" spans="1:20" ht="20.25" x14ac:dyDescent="0.3">
      <c r="A1" s="53" t="s">
        <v>221</v>
      </c>
      <c r="B1" s="53"/>
      <c r="C1" s="53"/>
      <c r="D1" s="53"/>
      <c r="E1" s="53"/>
      <c r="F1" s="53"/>
      <c r="G1" s="53"/>
      <c r="H1" s="53"/>
      <c r="I1" s="53"/>
      <c r="J1" s="53"/>
      <c r="K1" s="53"/>
      <c r="L1" s="53"/>
      <c r="M1" s="54"/>
      <c r="N1" s="54"/>
    </row>
    <row r="2" spans="1:20" x14ac:dyDescent="0.2">
      <c r="A2" s="6"/>
      <c r="B2" s="6"/>
      <c r="C2" s="6"/>
      <c r="D2" s="6"/>
      <c r="E2" s="6"/>
      <c r="F2" s="6"/>
      <c r="G2" s="6"/>
      <c r="H2" s="6"/>
      <c r="I2" s="6"/>
      <c r="J2" s="6"/>
      <c r="K2" s="6"/>
      <c r="L2" s="6"/>
      <c r="M2" s="6"/>
      <c r="N2" s="6"/>
    </row>
    <row r="3" spans="1:20" x14ac:dyDescent="0.2">
      <c r="A3" s="6"/>
      <c r="B3" s="6"/>
      <c r="C3" s="22" t="s">
        <v>0</v>
      </c>
      <c r="D3" s="22" t="s">
        <v>1</v>
      </c>
      <c r="E3" s="22" t="s">
        <v>2</v>
      </c>
      <c r="F3" s="22" t="s">
        <v>3</v>
      </c>
      <c r="G3" s="22" t="s">
        <v>4</v>
      </c>
      <c r="H3" s="22" t="s">
        <v>5</v>
      </c>
      <c r="I3" s="22" t="s">
        <v>6</v>
      </c>
      <c r="J3" s="22" t="s">
        <v>7</v>
      </c>
      <c r="K3" s="22" t="s">
        <v>8</v>
      </c>
      <c r="L3" s="22" t="s">
        <v>9</v>
      </c>
      <c r="M3" s="22" t="s">
        <v>10</v>
      </c>
      <c r="N3" s="22" t="s">
        <v>11</v>
      </c>
      <c r="O3" s="22" t="s">
        <v>33</v>
      </c>
    </row>
    <row r="4" spans="1:20" x14ac:dyDescent="0.2">
      <c r="A4" s="6"/>
      <c r="B4" s="6"/>
      <c r="C4" s="6"/>
      <c r="D4" s="6"/>
      <c r="E4" s="6"/>
      <c r="F4" s="6"/>
      <c r="G4" s="6"/>
      <c r="H4" s="6"/>
      <c r="I4" s="6"/>
      <c r="J4" s="6"/>
      <c r="K4" s="6"/>
      <c r="L4" s="6"/>
      <c r="M4" s="6"/>
      <c r="N4" s="6"/>
    </row>
    <row r="5" spans="1:20" x14ac:dyDescent="0.2">
      <c r="A5" s="6" t="s">
        <v>17</v>
      </c>
      <c r="B5" s="6"/>
      <c r="C5" s="6"/>
      <c r="D5" s="6"/>
      <c r="E5" s="6"/>
      <c r="F5" s="6"/>
      <c r="G5" s="6"/>
      <c r="H5" s="6"/>
      <c r="I5" s="6"/>
      <c r="J5" s="6"/>
      <c r="K5" s="6"/>
      <c r="L5" s="6"/>
      <c r="M5" s="6"/>
      <c r="N5" s="6"/>
    </row>
    <row r="6" spans="1:20" x14ac:dyDescent="0.2">
      <c r="A6" s="6" t="s">
        <v>12</v>
      </c>
      <c r="B6" s="6"/>
      <c r="C6" s="6">
        <v>2</v>
      </c>
      <c r="D6" s="6">
        <v>2</v>
      </c>
      <c r="E6" s="6">
        <v>2</v>
      </c>
      <c r="F6" s="6">
        <v>2</v>
      </c>
      <c r="G6" s="6">
        <v>2</v>
      </c>
      <c r="H6" s="6">
        <v>2</v>
      </c>
      <c r="I6" s="6">
        <v>2</v>
      </c>
      <c r="J6" s="6">
        <v>2</v>
      </c>
      <c r="K6" s="6">
        <v>2</v>
      </c>
      <c r="L6" s="6">
        <v>2</v>
      </c>
      <c r="M6" s="6">
        <v>2</v>
      </c>
      <c r="N6" s="6">
        <v>2</v>
      </c>
      <c r="O6" s="6">
        <f>SUM(C6:N6)</f>
        <v>24</v>
      </c>
      <c r="T6" s="46" t="s">
        <v>273</v>
      </c>
    </row>
    <row r="7" spans="1:20" x14ac:dyDescent="0.2">
      <c r="A7" s="6" t="s">
        <v>13</v>
      </c>
      <c r="B7" s="6"/>
      <c r="C7" s="6">
        <v>1</v>
      </c>
      <c r="D7" s="6">
        <v>1</v>
      </c>
      <c r="E7" s="6">
        <v>1</v>
      </c>
      <c r="F7" s="6">
        <v>1</v>
      </c>
      <c r="G7" s="6">
        <v>1</v>
      </c>
      <c r="H7" s="6">
        <v>1</v>
      </c>
      <c r="I7" s="6">
        <v>1</v>
      </c>
      <c r="J7" s="6">
        <v>1</v>
      </c>
      <c r="K7" s="6">
        <v>1</v>
      </c>
      <c r="L7" s="6">
        <v>1</v>
      </c>
      <c r="M7" s="6">
        <v>1</v>
      </c>
      <c r="N7" s="6">
        <v>1</v>
      </c>
      <c r="O7" s="6">
        <f>SUM(C7:N7)</f>
        <v>12</v>
      </c>
    </row>
    <row r="8" spans="1:20" x14ac:dyDescent="0.2">
      <c r="A8" s="6" t="s">
        <v>15</v>
      </c>
      <c r="B8" s="6"/>
      <c r="C8" s="6"/>
      <c r="D8" s="6">
        <v>1</v>
      </c>
      <c r="E8" s="6">
        <v>1</v>
      </c>
      <c r="F8" s="6"/>
      <c r="G8" s="6">
        <v>1</v>
      </c>
      <c r="H8" s="6">
        <v>1</v>
      </c>
      <c r="I8" s="6"/>
      <c r="J8" s="6">
        <v>1</v>
      </c>
      <c r="K8" s="6">
        <v>1</v>
      </c>
      <c r="L8" s="6"/>
      <c r="M8" s="6">
        <v>1</v>
      </c>
      <c r="N8" s="6">
        <v>1</v>
      </c>
      <c r="O8" s="6">
        <f>SUM(C8:N8)</f>
        <v>8</v>
      </c>
    </row>
    <row r="9" spans="1:20" x14ac:dyDescent="0.2">
      <c r="A9" s="6" t="s">
        <v>14</v>
      </c>
      <c r="B9" s="6"/>
      <c r="C9" s="6"/>
      <c r="D9" s="6"/>
      <c r="E9" s="6">
        <v>1</v>
      </c>
      <c r="F9" s="6"/>
      <c r="G9" s="6"/>
      <c r="H9" s="6">
        <v>1</v>
      </c>
      <c r="I9" s="6"/>
      <c r="J9" s="6"/>
      <c r="K9" s="6">
        <v>1</v>
      </c>
      <c r="L9" s="6"/>
      <c r="M9" s="6"/>
      <c r="N9" s="6">
        <v>1</v>
      </c>
      <c r="O9" s="6">
        <f>SUM(C9:N9)</f>
        <v>4</v>
      </c>
    </row>
    <row r="10" spans="1:20" x14ac:dyDescent="0.2">
      <c r="A10" s="6" t="s">
        <v>38</v>
      </c>
      <c r="B10" s="6"/>
      <c r="C10" s="6">
        <f>SUM(C6:C9)</f>
        <v>3</v>
      </c>
      <c r="D10" s="6">
        <f t="shared" ref="D10:N10" si="0">SUM(D6:D9)</f>
        <v>4</v>
      </c>
      <c r="E10" s="6">
        <f t="shared" si="0"/>
        <v>5</v>
      </c>
      <c r="F10" s="6">
        <f t="shared" si="0"/>
        <v>3</v>
      </c>
      <c r="G10" s="6">
        <f t="shared" si="0"/>
        <v>4</v>
      </c>
      <c r="H10" s="6">
        <f t="shared" si="0"/>
        <v>5</v>
      </c>
      <c r="I10" s="6">
        <f t="shared" si="0"/>
        <v>3</v>
      </c>
      <c r="J10" s="6">
        <f t="shared" si="0"/>
        <v>4</v>
      </c>
      <c r="K10" s="6">
        <f t="shared" si="0"/>
        <v>5</v>
      </c>
      <c r="L10" s="6">
        <f t="shared" si="0"/>
        <v>3</v>
      </c>
      <c r="M10" s="6">
        <f t="shared" si="0"/>
        <v>4</v>
      </c>
      <c r="N10" s="6">
        <f t="shared" si="0"/>
        <v>5</v>
      </c>
      <c r="O10" s="6">
        <f>SUM(C10:N10)</f>
        <v>48</v>
      </c>
    </row>
    <row r="11" spans="1:20" x14ac:dyDescent="0.2">
      <c r="A11" s="6"/>
      <c r="B11" s="6"/>
      <c r="C11" s="6"/>
      <c r="D11" s="6"/>
      <c r="E11" s="6"/>
      <c r="F11" s="6"/>
      <c r="G11" s="6"/>
      <c r="H11" s="6"/>
      <c r="I11" s="6"/>
      <c r="J11" s="6"/>
      <c r="K11" s="6"/>
      <c r="L11" s="6"/>
      <c r="M11" s="6"/>
      <c r="N11" s="6"/>
    </row>
    <row r="12" spans="1:20" x14ac:dyDescent="0.2">
      <c r="A12" s="6" t="s">
        <v>18</v>
      </c>
      <c r="B12" s="6"/>
      <c r="C12" s="6"/>
      <c r="D12" s="6"/>
      <c r="E12" s="6"/>
      <c r="F12" s="6"/>
      <c r="G12" s="6"/>
      <c r="H12" s="6"/>
      <c r="I12" s="6"/>
      <c r="J12" s="6"/>
      <c r="K12" s="6"/>
      <c r="L12" s="6"/>
      <c r="M12" s="6"/>
      <c r="N12" s="6"/>
    </row>
    <row r="13" spans="1:20" x14ac:dyDescent="0.2">
      <c r="A13" s="6" t="s">
        <v>42</v>
      </c>
      <c r="B13" s="6"/>
      <c r="C13" s="6">
        <f>C6*$B$44</f>
        <v>1</v>
      </c>
      <c r="D13" s="6">
        <f>D6*$B$44</f>
        <v>1</v>
      </c>
      <c r="E13" s="6">
        <f t="shared" ref="E13:N13" si="1">E6*$B$44</f>
        <v>1</v>
      </c>
      <c r="F13" s="6">
        <f t="shared" si="1"/>
        <v>1</v>
      </c>
      <c r="G13" s="6">
        <f t="shared" si="1"/>
        <v>1</v>
      </c>
      <c r="H13" s="6">
        <f t="shared" si="1"/>
        <v>1</v>
      </c>
      <c r="I13" s="6">
        <f t="shared" si="1"/>
        <v>1</v>
      </c>
      <c r="J13" s="6">
        <f t="shared" si="1"/>
        <v>1</v>
      </c>
      <c r="K13" s="6">
        <f t="shared" si="1"/>
        <v>1</v>
      </c>
      <c r="L13" s="6">
        <f t="shared" si="1"/>
        <v>1</v>
      </c>
      <c r="M13" s="6">
        <f t="shared" si="1"/>
        <v>1</v>
      </c>
      <c r="N13" s="6">
        <f t="shared" si="1"/>
        <v>1</v>
      </c>
      <c r="O13" s="6">
        <f>SUM(C13:N13)</f>
        <v>12</v>
      </c>
    </row>
    <row r="14" spans="1:20" x14ac:dyDescent="0.2">
      <c r="A14" s="6" t="s">
        <v>43</v>
      </c>
      <c r="B14" s="6"/>
      <c r="C14" s="6">
        <v>5</v>
      </c>
      <c r="D14" s="6">
        <v>5</v>
      </c>
      <c r="E14" s="6">
        <v>5</v>
      </c>
      <c r="F14" s="6">
        <v>5</v>
      </c>
      <c r="G14" s="6">
        <v>5</v>
      </c>
      <c r="H14" s="6">
        <v>5</v>
      </c>
      <c r="I14" s="6">
        <v>5</v>
      </c>
      <c r="J14" s="6">
        <v>5</v>
      </c>
      <c r="K14" s="6">
        <v>5</v>
      </c>
      <c r="L14" s="6">
        <v>5</v>
      </c>
      <c r="M14" s="6">
        <v>5</v>
      </c>
      <c r="N14" s="6">
        <v>5</v>
      </c>
      <c r="O14" s="6">
        <f>SUM(C14:N14)</f>
        <v>60</v>
      </c>
    </row>
    <row r="15" spans="1:20" x14ac:dyDescent="0.2">
      <c r="A15" s="6" t="s">
        <v>44</v>
      </c>
      <c r="B15" s="6"/>
      <c r="C15" s="6">
        <v>4</v>
      </c>
      <c r="D15" s="6">
        <v>4</v>
      </c>
      <c r="E15" s="6">
        <v>4</v>
      </c>
      <c r="F15" s="6">
        <v>4</v>
      </c>
      <c r="G15" s="6">
        <v>4</v>
      </c>
      <c r="H15" s="6">
        <v>4</v>
      </c>
      <c r="I15" s="6">
        <v>4</v>
      </c>
      <c r="J15" s="6">
        <v>4</v>
      </c>
      <c r="K15" s="6">
        <v>4</v>
      </c>
      <c r="L15" s="6">
        <v>4</v>
      </c>
      <c r="M15" s="6">
        <v>4</v>
      </c>
      <c r="N15" s="6">
        <v>4</v>
      </c>
      <c r="O15" s="6">
        <f>SUM(C15:N15)</f>
        <v>48</v>
      </c>
    </row>
    <row r="16" spans="1:20" x14ac:dyDescent="0.2">
      <c r="A16" s="6" t="s">
        <v>45</v>
      </c>
      <c r="B16" s="6"/>
      <c r="C16" s="6">
        <v>6</v>
      </c>
      <c r="D16" s="6">
        <v>6</v>
      </c>
      <c r="E16" s="6">
        <v>6</v>
      </c>
      <c r="F16" s="6">
        <v>6</v>
      </c>
      <c r="G16" s="6">
        <v>6</v>
      </c>
      <c r="H16" s="6">
        <v>6</v>
      </c>
      <c r="I16" s="6">
        <v>6</v>
      </c>
      <c r="J16" s="6">
        <v>6</v>
      </c>
      <c r="K16" s="6">
        <v>6</v>
      </c>
      <c r="L16" s="6">
        <v>6</v>
      </c>
      <c r="M16" s="6">
        <v>6</v>
      </c>
      <c r="N16" s="6">
        <v>6</v>
      </c>
      <c r="O16" s="6">
        <f>SUM(C16:N16)</f>
        <v>72</v>
      </c>
    </row>
    <row r="17" spans="1:15" x14ac:dyDescent="0.2">
      <c r="A17" s="6" t="s">
        <v>38</v>
      </c>
      <c r="B17" s="6"/>
      <c r="C17" s="6">
        <f>SUM(C13:C16)</f>
        <v>16</v>
      </c>
      <c r="D17" s="6">
        <f>SUM(D13:D16)</f>
        <v>16</v>
      </c>
      <c r="E17" s="6">
        <f t="shared" ref="E17:N17" si="2">SUM(E13:E16)</f>
        <v>16</v>
      </c>
      <c r="F17" s="6">
        <f t="shared" si="2"/>
        <v>16</v>
      </c>
      <c r="G17" s="6">
        <f t="shared" si="2"/>
        <v>16</v>
      </c>
      <c r="H17" s="6">
        <f t="shared" si="2"/>
        <v>16</v>
      </c>
      <c r="I17" s="6">
        <f t="shared" si="2"/>
        <v>16</v>
      </c>
      <c r="J17" s="6">
        <f t="shared" si="2"/>
        <v>16</v>
      </c>
      <c r="K17" s="6">
        <f t="shared" si="2"/>
        <v>16</v>
      </c>
      <c r="L17" s="6">
        <f t="shared" si="2"/>
        <v>16</v>
      </c>
      <c r="M17" s="6">
        <f t="shared" si="2"/>
        <v>16</v>
      </c>
      <c r="N17" s="6">
        <f t="shared" si="2"/>
        <v>16</v>
      </c>
      <c r="O17" s="6">
        <f>SUM(C17:N17)</f>
        <v>192</v>
      </c>
    </row>
    <row r="18" spans="1:15" x14ac:dyDescent="0.2">
      <c r="A18" s="6"/>
      <c r="B18" s="6"/>
      <c r="C18" s="6"/>
      <c r="D18" s="6"/>
      <c r="E18" s="6"/>
      <c r="F18" s="6"/>
      <c r="G18" s="6"/>
      <c r="H18" s="6"/>
      <c r="I18" s="6"/>
      <c r="J18" s="6"/>
      <c r="K18" s="6"/>
      <c r="L18" s="6"/>
      <c r="M18" s="6"/>
      <c r="N18" s="6"/>
    </row>
    <row r="19" spans="1:15" x14ac:dyDescent="0.2">
      <c r="A19" s="6" t="s">
        <v>17</v>
      </c>
      <c r="B19" s="6"/>
      <c r="C19" s="3"/>
      <c r="D19" s="3"/>
      <c r="E19" s="3"/>
      <c r="F19" s="3"/>
      <c r="G19" s="3"/>
      <c r="H19" s="3"/>
      <c r="I19" s="3"/>
      <c r="J19" s="3"/>
      <c r="K19" s="3"/>
      <c r="L19" s="3"/>
      <c r="M19" s="3"/>
      <c r="N19" s="3"/>
    </row>
    <row r="20" spans="1:15" x14ac:dyDescent="0.2">
      <c r="A20" s="6" t="s">
        <v>12</v>
      </c>
      <c r="B20" s="6"/>
      <c r="C20" s="3">
        <f>C6*$B$38</f>
        <v>1500</v>
      </c>
      <c r="D20" s="3">
        <f>D6*$B$38</f>
        <v>1500</v>
      </c>
      <c r="E20" s="3">
        <f t="shared" ref="E20:N20" si="3">E6*$B$38</f>
        <v>1500</v>
      </c>
      <c r="F20" s="3">
        <f t="shared" si="3"/>
        <v>1500</v>
      </c>
      <c r="G20" s="3">
        <f t="shared" si="3"/>
        <v>1500</v>
      </c>
      <c r="H20" s="3">
        <f t="shared" si="3"/>
        <v>1500</v>
      </c>
      <c r="I20" s="3">
        <f t="shared" si="3"/>
        <v>1500</v>
      </c>
      <c r="J20" s="3">
        <f t="shared" si="3"/>
        <v>1500</v>
      </c>
      <c r="K20" s="3">
        <f t="shared" si="3"/>
        <v>1500</v>
      </c>
      <c r="L20" s="3">
        <f t="shared" si="3"/>
        <v>1500</v>
      </c>
      <c r="M20" s="3">
        <f t="shared" si="3"/>
        <v>1500</v>
      </c>
      <c r="N20" s="3">
        <f t="shared" si="3"/>
        <v>1500</v>
      </c>
      <c r="O20" s="3">
        <f>SUM(C20:N20)</f>
        <v>18000</v>
      </c>
    </row>
    <row r="21" spans="1:15" x14ac:dyDescent="0.2">
      <c r="A21" s="6" t="s">
        <v>13</v>
      </c>
      <c r="B21" s="6"/>
      <c r="C21" s="3">
        <f>C7*$B$39</f>
        <v>1000</v>
      </c>
      <c r="D21" s="3">
        <f>D7*$B$39</f>
        <v>1000</v>
      </c>
      <c r="E21" s="3">
        <f t="shared" ref="E21:N21" si="4">E7*$B$39</f>
        <v>1000</v>
      </c>
      <c r="F21" s="3">
        <f t="shared" si="4"/>
        <v>1000</v>
      </c>
      <c r="G21" s="3">
        <f t="shared" si="4"/>
        <v>1000</v>
      </c>
      <c r="H21" s="3">
        <f t="shared" si="4"/>
        <v>1000</v>
      </c>
      <c r="I21" s="3">
        <f t="shared" si="4"/>
        <v>1000</v>
      </c>
      <c r="J21" s="3">
        <f t="shared" si="4"/>
        <v>1000</v>
      </c>
      <c r="K21" s="3">
        <f t="shared" si="4"/>
        <v>1000</v>
      </c>
      <c r="L21" s="3">
        <f t="shared" si="4"/>
        <v>1000</v>
      </c>
      <c r="M21" s="3">
        <f t="shared" si="4"/>
        <v>1000</v>
      </c>
      <c r="N21" s="3">
        <f t="shared" si="4"/>
        <v>1000</v>
      </c>
      <c r="O21" s="3">
        <f>SUM(C21:N21)</f>
        <v>12000</v>
      </c>
    </row>
    <row r="22" spans="1:15" x14ac:dyDescent="0.2">
      <c r="A22" s="6" t="s">
        <v>15</v>
      </c>
      <c r="B22" s="6"/>
      <c r="C22" s="3">
        <f>C8*$B$40</f>
        <v>0</v>
      </c>
      <c r="D22" s="3">
        <f>D8*$B$40</f>
        <v>1500</v>
      </c>
      <c r="E22" s="3">
        <f t="shared" ref="E22:N22" si="5">E8*$B$40</f>
        <v>1500</v>
      </c>
      <c r="F22" s="3">
        <f t="shared" si="5"/>
        <v>0</v>
      </c>
      <c r="G22" s="3">
        <f t="shared" si="5"/>
        <v>1500</v>
      </c>
      <c r="H22" s="3">
        <f t="shared" si="5"/>
        <v>1500</v>
      </c>
      <c r="I22" s="3">
        <f t="shared" si="5"/>
        <v>0</v>
      </c>
      <c r="J22" s="3">
        <f t="shared" si="5"/>
        <v>1500</v>
      </c>
      <c r="K22" s="3">
        <f t="shared" si="5"/>
        <v>1500</v>
      </c>
      <c r="L22" s="3">
        <f t="shared" si="5"/>
        <v>0</v>
      </c>
      <c r="M22" s="3">
        <f t="shared" si="5"/>
        <v>1500</v>
      </c>
      <c r="N22" s="3">
        <f t="shared" si="5"/>
        <v>1500</v>
      </c>
      <c r="O22" s="3">
        <f>SUM(C22:N22)</f>
        <v>12000</v>
      </c>
    </row>
    <row r="23" spans="1:15" x14ac:dyDescent="0.2">
      <c r="A23" s="6" t="s">
        <v>14</v>
      </c>
      <c r="B23" s="6"/>
      <c r="C23" s="3">
        <f>C9*$B$41</f>
        <v>0</v>
      </c>
      <c r="D23" s="3">
        <f>D9*$B$41</f>
        <v>0</v>
      </c>
      <c r="E23" s="3">
        <f t="shared" ref="E23:N23" si="6">E9*$B$41</f>
        <v>2000</v>
      </c>
      <c r="F23" s="3">
        <f t="shared" si="6"/>
        <v>0</v>
      </c>
      <c r="G23" s="3">
        <f t="shared" si="6"/>
        <v>0</v>
      </c>
      <c r="H23" s="3">
        <f t="shared" si="6"/>
        <v>2000</v>
      </c>
      <c r="I23" s="3">
        <f t="shared" si="6"/>
        <v>0</v>
      </c>
      <c r="J23" s="3">
        <f t="shared" si="6"/>
        <v>0</v>
      </c>
      <c r="K23" s="3">
        <f t="shared" si="6"/>
        <v>2000</v>
      </c>
      <c r="L23" s="3">
        <f t="shared" si="6"/>
        <v>0</v>
      </c>
      <c r="M23" s="3">
        <f t="shared" si="6"/>
        <v>0</v>
      </c>
      <c r="N23" s="3">
        <f t="shared" si="6"/>
        <v>2000</v>
      </c>
      <c r="O23" s="3">
        <f>SUM(C23:N23)</f>
        <v>8000</v>
      </c>
    </row>
    <row r="24" spans="1:15" x14ac:dyDescent="0.2">
      <c r="A24" s="6" t="s">
        <v>37</v>
      </c>
      <c r="B24" s="6"/>
      <c r="C24" s="3">
        <f>SUM(C20:C23)</f>
        <v>2500</v>
      </c>
      <c r="D24" s="3">
        <f t="shared" ref="D24:N24" si="7">SUM(D20:D23)</f>
        <v>4000</v>
      </c>
      <c r="E24" s="3">
        <f t="shared" si="7"/>
        <v>6000</v>
      </c>
      <c r="F24" s="3">
        <f t="shared" si="7"/>
        <v>2500</v>
      </c>
      <c r="G24" s="3">
        <f t="shared" si="7"/>
        <v>4000</v>
      </c>
      <c r="H24" s="3">
        <f t="shared" si="7"/>
        <v>6000</v>
      </c>
      <c r="I24" s="3">
        <f t="shared" si="7"/>
        <v>2500</v>
      </c>
      <c r="J24" s="3">
        <f t="shared" si="7"/>
        <v>4000</v>
      </c>
      <c r="K24" s="3">
        <f t="shared" si="7"/>
        <v>6000</v>
      </c>
      <c r="L24" s="3">
        <f t="shared" si="7"/>
        <v>2500</v>
      </c>
      <c r="M24" s="3">
        <f t="shared" si="7"/>
        <v>4000</v>
      </c>
      <c r="N24" s="3">
        <f t="shared" si="7"/>
        <v>6000</v>
      </c>
      <c r="O24" s="3">
        <f>SUM(C24:N24)</f>
        <v>50000</v>
      </c>
    </row>
    <row r="25" spans="1:15" x14ac:dyDescent="0.2">
      <c r="A25" s="6"/>
      <c r="B25" s="6"/>
      <c r="C25" s="3"/>
      <c r="D25" s="3"/>
      <c r="E25" s="3"/>
      <c r="F25" s="3"/>
      <c r="G25" s="3"/>
      <c r="H25" s="3"/>
      <c r="I25" s="3"/>
      <c r="J25" s="3"/>
      <c r="K25" s="3"/>
      <c r="L25" s="3"/>
      <c r="M25" s="3"/>
      <c r="N25" s="3"/>
      <c r="O25" s="3"/>
    </row>
    <row r="26" spans="1:15" x14ac:dyDescent="0.2">
      <c r="A26" s="6" t="s">
        <v>18</v>
      </c>
      <c r="B26" s="6"/>
      <c r="C26" s="3"/>
      <c r="D26" s="3"/>
      <c r="E26" s="3"/>
      <c r="F26" s="3"/>
      <c r="G26" s="3"/>
      <c r="H26" s="3"/>
      <c r="I26" s="3"/>
      <c r="J26" s="3"/>
      <c r="K26" s="3"/>
      <c r="L26" s="3"/>
      <c r="M26" s="3"/>
      <c r="N26" s="3"/>
      <c r="O26" s="3"/>
    </row>
    <row r="27" spans="1:15" x14ac:dyDescent="0.2">
      <c r="A27" s="6" t="s">
        <v>42</v>
      </c>
      <c r="B27" s="6"/>
      <c r="C27" s="3">
        <f>C13*$B$45</f>
        <v>162.5</v>
      </c>
      <c r="D27" s="3">
        <f>D13*$B$45</f>
        <v>162.5</v>
      </c>
      <c r="E27" s="3">
        <f t="shared" ref="E27:N27" si="8">E13*$B$45</f>
        <v>162.5</v>
      </c>
      <c r="F27" s="3">
        <f t="shared" si="8"/>
        <v>162.5</v>
      </c>
      <c r="G27" s="3">
        <f t="shared" si="8"/>
        <v>162.5</v>
      </c>
      <c r="H27" s="3">
        <f t="shared" si="8"/>
        <v>162.5</v>
      </c>
      <c r="I27" s="3">
        <f t="shared" si="8"/>
        <v>162.5</v>
      </c>
      <c r="J27" s="3">
        <f t="shared" si="8"/>
        <v>162.5</v>
      </c>
      <c r="K27" s="3">
        <f t="shared" si="8"/>
        <v>162.5</v>
      </c>
      <c r="L27" s="3">
        <f t="shared" si="8"/>
        <v>162.5</v>
      </c>
      <c r="M27" s="3">
        <f t="shared" si="8"/>
        <v>162.5</v>
      </c>
      <c r="N27" s="3">
        <f t="shared" si="8"/>
        <v>162.5</v>
      </c>
      <c r="O27" s="3">
        <f>SUM(C27:N27)</f>
        <v>1950</v>
      </c>
    </row>
    <row r="28" spans="1:15" x14ac:dyDescent="0.2">
      <c r="A28" s="6" t="s">
        <v>43</v>
      </c>
      <c r="B28" s="6"/>
      <c r="C28" s="3">
        <f t="shared" ref="C28:N28" si="9">C14*$C$45</f>
        <v>1625</v>
      </c>
      <c r="D28" s="3">
        <f t="shared" si="9"/>
        <v>1625</v>
      </c>
      <c r="E28" s="3">
        <f t="shared" si="9"/>
        <v>1625</v>
      </c>
      <c r="F28" s="3">
        <f t="shared" si="9"/>
        <v>1625</v>
      </c>
      <c r="G28" s="3">
        <f t="shared" si="9"/>
        <v>1625</v>
      </c>
      <c r="H28" s="3">
        <f t="shared" si="9"/>
        <v>1625</v>
      </c>
      <c r="I28" s="3">
        <f t="shared" si="9"/>
        <v>1625</v>
      </c>
      <c r="J28" s="3">
        <f t="shared" si="9"/>
        <v>1625</v>
      </c>
      <c r="K28" s="3">
        <f t="shared" si="9"/>
        <v>1625</v>
      </c>
      <c r="L28" s="3">
        <f t="shared" si="9"/>
        <v>1625</v>
      </c>
      <c r="M28" s="3">
        <f t="shared" si="9"/>
        <v>1625</v>
      </c>
      <c r="N28" s="3">
        <f t="shared" si="9"/>
        <v>1625</v>
      </c>
      <c r="O28" s="3">
        <f>SUM(C28:N28)</f>
        <v>19500</v>
      </c>
    </row>
    <row r="29" spans="1:15" x14ac:dyDescent="0.2">
      <c r="A29" s="6" t="s">
        <v>44</v>
      </c>
      <c r="B29" s="6"/>
      <c r="C29" s="3">
        <f t="shared" ref="C29:N29" si="10">C15*$D$45</f>
        <v>1950</v>
      </c>
      <c r="D29" s="3">
        <f t="shared" si="10"/>
        <v>1950</v>
      </c>
      <c r="E29" s="3">
        <f t="shared" si="10"/>
        <v>1950</v>
      </c>
      <c r="F29" s="3">
        <f t="shared" si="10"/>
        <v>1950</v>
      </c>
      <c r="G29" s="3">
        <f t="shared" si="10"/>
        <v>1950</v>
      </c>
      <c r="H29" s="3">
        <f t="shared" si="10"/>
        <v>1950</v>
      </c>
      <c r="I29" s="3">
        <f t="shared" si="10"/>
        <v>1950</v>
      </c>
      <c r="J29" s="3">
        <f t="shared" si="10"/>
        <v>1950</v>
      </c>
      <c r="K29" s="3">
        <f t="shared" si="10"/>
        <v>1950</v>
      </c>
      <c r="L29" s="3">
        <f t="shared" si="10"/>
        <v>1950</v>
      </c>
      <c r="M29" s="3">
        <f t="shared" si="10"/>
        <v>1950</v>
      </c>
      <c r="N29" s="3">
        <f t="shared" si="10"/>
        <v>1950</v>
      </c>
      <c r="O29" s="3">
        <f>SUM(C29:N29)</f>
        <v>23400</v>
      </c>
    </row>
    <row r="30" spans="1:15" x14ac:dyDescent="0.2">
      <c r="A30" s="6" t="s">
        <v>45</v>
      </c>
      <c r="B30" s="6"/>
      <c r="C30" s="3">
        <f>C16*$E$45</f>
        <v>3900</v>
      </c>
      <c r="D30" s="3">
        <f t="shared" ref="D30:N30" si="11">D16*$E$45</f>
        <v>3900</v>
      </c>
      <c r="E30" s="3">
        <f t="shared" si="11"/>
        <v>3900</v>
      </c>
      <c r="F30" s="3">
        <f t="shared" si="11"/>
        <v>3900</v>
      </c>
      <c r="G30" s="3">
        <f t="shared" si="11"/>
        <v>3900</v>
      </c>
      <c r="H30" s="3">
        <f t="shared" si="11"/>
        <v>3900</v>
      </c>
      <c r="I30" s="3">
        <f t="shared" si="11"/>
        <v>3900</v>
      </c>
      <c r="J30" s="3">
        <f t="shared" si="11"/>
        <v>3900</v>
      </c>
      <c r="K30" s="3">
        <f t="shared" si="11"/>
        <v>3900</v>
      </c>
      <c r="L30" s="3">
        <f t="shared" si="11"/>
        <v>3900</v>
      </c>
      <c r="M30" s="3">
        <f t="shared" si="11"/>
        <v>3900</v>
      </c>
      <c r="N30" s="3">
        <f t="shared" si="11"/>
        <v>3900</v>
      </c>
      <c r="O30" s="3">
        <f>SUM(C30:N30)</f>
        <v>46800</v>
      </c>
    </row>
    <row r="31" spans="1:15" x14ac:dyDescent="0.2">
      <c r="A31" s="6" t="s">
        <v>37</v>
      </c>
      <c r="B31" s="6"/>
      <c r="C31" s="3">
        <f>SUM(C27:C30)</f>
        <v>7637.5</v>
      </c>
      <c r="D31" s="3">
        <f t="shared" ref="D31:N31" si="12">SUM(D27:D30)</f>
        <v>7637.5</v>
      </c>
      <c r="E31" s="3">
        <f t="shared" si="12"/>
        <v>7637.5</v>
      </c>
      <c r="F31" s="3">
        <f t="shared" si="12"/>
        <v>7637.5</v>
      </c>
      <c r="G31" s="3">
        <f t="shared" si="12"/>
        <v>7637.5</v>
      </c>
      <c r="H31" s="3">
        <f t="shared" si="12"/>
        <v>7637.5</v>
      </c>
      <c r="I31" s="3">
        <f t="shared" si="12"/>
        <v>7637.5</v>
      </c>
      <c r="J31" s="3">
        <f t="shared" si="12"/>
        <v>7637.5</v>
      </c>
      <c r="K31" s="3">
        <f t="shared" si="12"/>
        <v>7637.5</v>
      </c>
      <c r="L31" s="3">
        <f t="shared" si="12"/>
        <v>7637.5</v>
      </c>
      <c r="M31" s="3">
        <f t="shared" si="12"/>
        <v>7637.5</v>
      </c>
      <c r="N31" s="3">
        <f t="shared" si="12"/>
        <v>7637.5</v>
      </c>
      <c r="O31" s="3">
        <f>SUM(C31:N31)</f>
        <v>91650</v>
      </c>
    </row>
    <row r="32" spans="1:15" x14ac:dyDescent="0.2">
      <c r="A32" s="6"/>
      <c r="B32" s="6"/>
      <c r="C32" s="3"/>
      <c r="D32" s="3"/>
      <c r="E32" s="3"/>
      <c r="F32" s="3"/>
      <c r="G32" s="3"/>
      <c r="H32" s="3"/>
      <c r="I32" s="3"/>
      <c r="J32" s="3"/>
      <c r="K32" s="3"/>
      <c r="L32" s="3"/>
      <c r="M32" s="3"/>
      <c r="N32" s="3"/>
      <c r="O32" s="3"/>
    </row>
    <row r="33" spans="1:16" x14ac:dyDescent="0.2">
      <c r="A33" s="6"/>
      <c r="B33" s="6"/>
      <c r="C33" s="6"/>
      <c r="D33" s="6"/>
      <c r="E33" s="6"/>
      <c r="F33" s="6"/>
      <c r="G33" s="6"/>
      <c r="H33" s="6"/>
      <c r="I33" s="6"/>
      <c r="J33" s="6"/>
      <c r="K33" s="6"/>
      <c r="L33" s="6"/>
      <c r="M33" s="6"/>
      <c r="N33" s="6"/>
      <c r="O33" s="3"/>
    </row>
    <row r="34" spans="1:16" x14ac:dyDescent="0.2">
      <c r="A34" s="7" t="s">
        <v>39</v>
      </c>
      <c r="B34" s="1"/>
      <c r="C34" s="2">
        <f>SUM(C31+C24)</f>
        <v>10137.5</v>
      </c>
      <c r="D34" s="2">
        <f t="shared" ref="D34:N34" si="13">SUM(D31+D24)</f>
        <v>11637.5</v>
      </c>
      <c r="E34" s="2">
        <f t="shared" si="13"/>
        <v>13637.5</v>
      </c>
      <c r="F34" s="2">
        <f t="shared" si="13"/>
        <v>10137.5</v>
      </c>
      <c r="G34" s="2">
        <f t="shared" si="13"/>
        <v>11637.5</v>
      </c>
      <c r="H34" s="2">
        <f t="shared" si="13"/>
        <v>13637.5</v>
      </c>
      <c r="I34" s="2">
        <f t="shared" si="13"/>
        <v>10137.5</v>
      </c>
      <c r="J34" s="2">
        <f t="shared" si="13"/>
        <v>11637.5</v>
      </c>
      <c r="K34" s="2">
        <f t="shared" si="13"/>
        <v>13637.5</v>
      </c>
      <c r="L34" s="2">
        <f t="shared" si="13"/>
        <v>10137.5</v>
      </c>
      <c r="M34" s="2">
        <f t="shared" si="13"/>
        <v>11637.5</v>
      </c>
      <c r="N34" s="2">
        <f t="shared" si="13"/>
        <v>13637.5</v>
      </c>
      <c r="O34" s="3">
        <f>SUM(C34:N34)</f>
        <v>141650</v>
      </c>
      <c r="P34" s="4"/>
    </row>
    <row r="35" spans="1:16" x14ac:dyDescent="0.2">
      <c r="A35" s="1"/>
      <c r="B35" s="1"/>
      <c r="C35" s="2"/>
      <c r="D35" s="2"/>
      <c r="E35" s="2"/>
      <c r="F35" s="2"/>
      <c r="G35" s="2"/>
      <c r="H35" s="2"/>
      <c r="I35" s="2"/>
      <c r="J35" s="2"/>
      <c r="K35" s="2"/>
      <c r="L35" s="2"/>
      <c r="M35" s="2"/>
      <c r="N35" s="2"/>
      <c r="O35" s="3"/>
      <c r="P35" s="4"/>
    </row>
    <row r="36" spans="1:16" x14ac:dyDescent="0.2">
      <c r="A36" s="7" t="s">
        <v>61</v>
      </c>
      <c r="B36" s="1"/>
      <c r="C36" s="2"/>
      <c r="D36" s="2"/>
      <c r="E36" s="2"/>
      <c r="F36" s="2"/>
      <c r="G36" s="2"/>
      <c r="H36" s="2"/>
      <c r="I36" s="2"/>
      <c r="J36" s="2"/>
      <c r="K36" s="2"/>
      <c r="L36" s="2"/>
      <c r="M36" s="2"/>
      <c r="N36" s="2"/>
      <c r="O36" s="3"/>
      <c r="P36" s="4"/>
    </row>
    <row r="37" spans="1:16" x14ac:dyDescent="0.2">
      <c r="A37" s="6" t="s">
        <v>16</v>
      </c>
      <c r="B37" s="6"/>
      <c r="C37" s="6"/>
      <c r="D37" s="6"/>
      <c r="E37" s="6"/>
      <c r="F37" s="6"/>
      <c r="G37" s="6"/>
      <c r="H37" s="6"/>
      <c r="I37" s="6"/>
      <c r="J37" s="6"/>
      <c r="K37" s="6"/>
      <c r="L37" s="6"/>
      <c r="M37" s="6"/>
      <c r="N37" s="6"/>
    </row>
    <row r="38" spans="1:16" x14ac:dyDescent="0.2">
      <c r="A38" s="6" t="s">
        <v>12</v>
      </c>
      <c r="B38" s="6">
        <v>750</v>
      </c>
      <c r="C38" s="6"/>
      <c r="D38" s="6"/>
      <c r="E38" s="6"/>
      <c r="F38" s="6"/>
      <c r="G38" s="6"/>
      <c r="H38" s="6"/>
      <c r="I38" s="6"/>
      <c r="J38" s="6"/>
      <c r="K38" s="6"/>
      <c r="L38" s="6"/>
      <c r="M38" s="6"/>
      <c r="N38" s="6"/>
    </row>
    <row r="39" spans="1:16" x14ac:dyDescent="0.2">
      <c r="A39" s="6" t="s">
        <v>13</v>
      </c>
      <c r="B39" s="6">
        <v>1000</v>
      </c>
      <c r="C39" s="6"/>
      <c r="D39" s="6"/>
      <c r="E39" s="6"/>
      <c r="F39" s="6"/>
      <c r="G39" s="6"/>
      <c r="H39" s="6"/>
      <c r="I39" s="6"/>
      <c r="J39" s="6"/>
      <c r="K39" s="6"/>
      <c r="L39" s="6"/>
      <c r="M39" s="6"/>
      <c r="N39" s="6"/>
    </row>
    <row r="40" spans="1:16" x14ac:dyDescent="0.2">
      <c r="A40" s="6" t="s">
        <v>15</v>
      </c>
      <c r="B40" s="6">
        <v>1500</v>
      </c>
      <c r="C40" s="6"/>
      <c r="D40" s="6"/>
      <c r="E40" s="6"/>
      <c r="F40" s="6"/>
      <c r="G40" s="6"/>
      <c r="H40" s="6"/>
      <c r="I40" s="6"/>
      <c r="J40" s="6"/>
      <c r="K40" s="6"/>
      <c r="L40" s="6"/>
      <c r="M40" s="6"/>
      <c r="N40" s="6"/>
    </row>
    <row r="41" spans="1:16" x14ac:dyDescent="0.2">
      <c r="A41" s="6" t="s">
        <v>14</v>
      </c>
      <c r="B41" s="6">
        <v>2000</v>
      </c>
      <c r="C41" s="6"/>
      <c r="D41" s="6"/>
      <c r="E41" s="6"/>
      <c r="F41" s="6"/>
      <c r="G41" s="6"/>
      <c r="H41" s="6"/>
      <c r="I41" s="6"/>
      <c r="J41" s="6"/>
      <c r="K41" s="6"/>
      <c r="L41" s="6"/>
      <c r="M41" s="6"/>
      <c r="N41" s="6"/>
    </row>
    <row r="42" spans="1:16" x14ac:dyDescent="0.2">
      <c r="A42" s="6"/>
      <c r="B42" s="6"/>
      <c r="C42" s="6"/>
      <c r="D42" s="6"/>
      <c r="E42" s="6"/>
      <c r="F42" s="6"/>
      <c r="G42" s="6"/>
      <c r="H42" s="6"/>
      <c r="I42" s="6"/>
      <c r="J42" s="6"/>
      <c r="K42" s="6"/>
      <c r="L42" s="6"/>
      <c r="M42" s="6"/>
      <c r="N42" s="6"/>
    </row>
    <row r="43" spans="1:16" x14ac:dyDescent="0.2">
      <c r="A43" s="6" t="s">
        <v>60</v>
      </c>
      <c r="B43" s="6" t="s">
        <v>42</v>
      </c>
      <c r="C43" s="6" t="s">
        <v>43</v>
      </c>
      <c r="D43" s="6" t="s">
        <v>44</v>
      </c>
      <c r="E43" s="6" t="s">
        <v>45</v>
      </c>
      <c r="F43" s="6"/>
      <c r="G43" s="6"/>
      <c r="H43" s="6"/>
      <c r="I43" s="6"/>
      <c r="J43" s="6"/>
      <c r="K43" s="6"/>
      <c r="L43" s="6"/>
      <c r="M43" s="6"/>
      <c r="N43" s="6"/>
    </row>
    <row r="44" spans="1:16" x14ac:dyDescent="0.2">
      <c r="A44" s="6" t="s">
        <v>41</v>
      </c>
      <c r="B44" s="6">
        <v>0.5</v>
      </c>
      <c r="C44" s="6">
        <v>0.5</v>
      </c>
      <c r="D44" s="6">
        <v>0.5</v>
      </c>
      <c r="E44" s="6">
        <v>0.5</v>
      </c>
      <c r="F44" s="6"/>
      <c r="G44" s="6"/>
      <c r="H44" s="6"/>
      <c r="I44" s="6"/>
      <c r="J44" s="6"/>
      <c r="K44" s="6"/>
      <c r="L44" s="6"/>
      <c r="M44" s="6"/>
      <c r="N44" s="6"/>
    </row>
    <row r="45" spans="1:16" x14ac:dyDescent="0.2">
      <c r="A45" s="6" t="s">
        <v>40</v>
      </c>
      <c r="B45" s="6">
        <v>162.5</v>
      </c>
      <c r="C45" s="6">
        <v>325</v>
      </c>
      <c r="D45" s="6">
        <v>487.5</v>
      </c>
      <c r="E45" s="6">
        <v>650</v>
      </c>
      <c r="F45" s="6"/>
      <c r="G45" s="6"/>
      <c r="H45" s="6"/>
      <c r="I45" s="6"/>
      <c r="J45" s="6"/>
      <c r="K45" s="6"/>
      <c r="L45" s="6"/>
      <c r="M45" s="6"/>
      <c r="N45" s="6"/>
    </row>
    <row r="46" spans="1:16" x14ac:dyDescent="0.2">
      <c r="A46" s="6"/>
      <c r="B46" s="6"/>
      <c r="C46" s="6"/>
      <c r="D46" s="6"/>
      <c r="E46" s="6"/>
      <c r="F46" s="6"/>
      <c r="G46" s="6"/>
      <c r="H46" s="6"/>
      <c r="I46" s="6"/>
      <c r="J46" s="6"/>
      <c r="K46" s="6"/>
      <c r="L46" s="6"/>
      <c r="M46" s="6"/>
      <c r="N46" s="6"/>
    </row>
    <row r="47" spans="1:16" x14ac:dyDescent="0.2">
      <c r="A47" s="6"/>
      <c r="B47" s="6"/>
      <c r="C47" s="6"/>
      <c r="D47" s="6"/>
      <c r="E47" s="6"/>
      <c r="F47" s="6"/>
      <c r="G47" s="6"/>
      <c r="H47" s="6"/>
      <c r="I47" s="6"/>
      <c r="J47" s="6"/>
      <c r="K47" s="6"/>
      <c r="L47" s="6"/>
      <c r="M47" s="6"/>
      <c r="N47" s="6"/>
    </row>
  </sheetData>
  <mergeCells count="1">
    <mergeCell ref="A1:N1"/>
  </mergeCells>
  <phoneticPr fontId="3" type="noConversion"/>
  <pageMargins left="0.75" right="0.75" top="0.25" bottom="0.25" header="0.5" footer="0.5"/>
  <pageSetup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4"/>
  <sheetViews>
    <sheetView zoomScaleNormal="100" workbookViewId="0">
      <selection sqref="A1:P1"/>
    </sheetView>
  </sheetViews>
  <sheetFormatPr defaultRowHeight="11.25" x14ac:dyDescent="0.2"/>
  <cols>
    <col min="1" max="1" width="27.85546875" style="10" customWidth="1"/>
    <col min="2" max="2" width="4" style="10" customWidth="1"/>
    <col min="3" max="14" width="7.7109375" style="10" bestFit="1" customWidth="1"/>
    <col min="15" max="16" width="8.5703125" style="10" bestFit="1" customWidth="1"/>
    <col min="17" max="16384" width="9.140625" style="10"/>
  </cols>
  <sheetData>
    <row r="1" spans="1:16" ht="20.25" x14ac:dyDescent="0.3">
      <c r="A1" s="55" t="s">
        <v>222</v>
      </c>
      <c r="B1" s="55"/>
      <c r="C1" s="55"/>
      <c r="D1" s="55"/>
      <c r="E1" s="55"/>
      <c r="F1" s="55"/>
      <c r="G1" s="55"/>
      <c r="H1" s="55"/>
      <c r="I1" s="55"/>
      <c r="J1" s="55"/>
      <c r="K1" s="55"/>
      <c r="L1" s="55"/>
      <c r="M1" s="55"/>
      <c r="N1" s="56"/>
      <c r="O1" s="56"/>
      <c r="P1" s="57"/>
    </row>
    <row r="3" spans="1:16" x14ac:dyDescent="0.2">
      <c r="C3" s="10" t="s">
        <v>19</v>
      </c>
      <c r="D3" s="10" t="s">
        <v>0</v>
      </c>
      <c r="E3" s="10" t="s">
        <v>1</v>
      </c>
      <c r="F3" s="10" t="s">
        <v>2</v>
      </c>
      <c r="G3" s="10" t="s">
        <v>3</v>
      </c>
      <c r="H3" s="10" t="s">
        <v>4</v>
      </c>
      <c r="I3" s="10" t="s">
        <v>5</v>
      </c>
      <c r="J3" s="10" t="s">
        <v>6</v>
      </c>
      <c r="K3" s="10" t="s">
        <v>7</v>
      </c>
      <c r="L3" s="10" t="s">
        <v>8</v>
      </c>
      <c r="M3" s="10" t="s">
        <v>9</v>
      </c>
      <c r="N3" s="10" t="s">
        <v>10</v>
      </c>
      <c r="O3" s="10" t="s">
        <v>11</v>
      </c>
      <c r="P3" s="10" t="s">
        <v>33</v>
      </c>
    </row>
    <row r="5" spans="1:16" x14ac:dyDescent="0.2">
      <c r="A5" s="10" t="s">
        <v>20</v>
      </c>
      <c r="D5" s="10">
        <f>C49</f>
        <v>5000</v>
      </c>
      <c r="E5" s="10">
        <f t="shared" ref="E5:O5" si="0">D49</f>
        <v>13523.05</v>
      </c>
      <c r="F5" s="10">
        <f t="shared" si="0"/>
        <v>23623.1</v>
      </c>
      <c r="G5" s="10">
        <f t="shared" si="0"/>
        <v>35473.15</v>
      </c>
      <c r="H5" s="10">
        <f t="shared" si="0"/>
        <v>43796.200000000004</v>
      </c>
      <c r="I5" s="10">
        <f t="shared" si="0"/>
        <v>53896.250000000007</v>
      </c>
      <c r="J5" s="10">
        <f t="shared" si="0"/>
        <v>65746.3</v>
      </c>
      <c r="K5" s="10">
        <f t="shared" si="0"/>
        <v>74269.350000000006</v>
      </c>
      <c r="L5" s="10">
        <f t="shared" si="0"/>
        <v>84369.400000000009</v>
      </c>
      <c r="M5" s="10">
        <f t="shared" si="0"/>
        <v>96019.450000000012</v>
      </c>
      <c r="N5" s="10">
        <f t="shared" si="0"/>
        <v>104542.50000000001</v>
      </c>
      <c r="O5" s="10">
        <f t="shared" si="0"/>
        <v>114642.55000000002</v>
      </c>
    </row>
    <row r="6" spans="1:16" x14ac:dyDescent="0.2">
      <c r="A6" s="10" t="s">
        <v>21</v>
      </c>
    </row>
    <row r="7" spans="1:16" x14ac:dyDescent="0.2">
      <c r="A7" s="10" t="s">
        <v>22</v>
      </c>
      <c r="C7" s="10">
        <f>'Opening Balance Sheet'!E16</f>
        <v>16542</v>
      </c>
    </row>
    <row r="8" spans="1:16" x14ac:dyDescent="0.2">
      <c r="A8" s="10" t="s">
        <v>46</v>
      </c>
      <c r="D8" s="10">
        <f>Pricing!C34</f>
        <v>10137.5</v>
      </c>
      <c r="E8" s="10">
        <f>Pricing!D34</f>
        <v>11637.5</v>
      </c>
      <c r="F8" s="10">
        <f>Pricing!E34</f>
        <v>13637.5</v>
      </c>
      <c r="G8" s="10">
        <f>Pricing!F34</f>
        <v>10137.5</v>
      </c>
      <c r="H8" s="10">
        <f>Pricing!G34</f>
        <v>11637.5</v>
      </c>
      <c r="I8" s="10">
        <f>Pricing!H34</f>
        <v>13637.5</v>
      </c>
      <c r="J8" s="10">
        <f>Pricing!I34</f>
        <v>10137.5</v>
      </c>
      <c r="K8" s="10">
        <f>Pricing!J34</f>
        <v>11637.5</v>
      </c>
      <c r="L8" s="10">
        <f>Pricing!K34</f>
        <v>13637.5</v>
      </c>
      <c r="M8" s="10">
        <f>Pricing!L34</f>
        <v>10137.5</v>
      </c>
      <c r="N8" s="10">
        <f>Pricing!M34</f>
        <v>11637.5</v>
      </c>
      <c r="O8" s="10">
        <f>Pricing!N34</f>
        <v>13637.5</v>
      </c>
      <c r="P8" s="10">
        <f>SUM(D8:O8)</f>
        <v>141650</v>
      </c>
    </row>
    <row r="10" spans="1:16" x14ac:dyDescent="0.2">
      <c r="A10" s="10" t="s">
        <v>23</v>
      </c>
      <c r="C10" s="10">
        <f>SUM(C5:C9)</f>
        <v>16542</v>
      </c>
      <c r="D10" s="10">
        <f t="shared" ref="D10:O10" si="1">SUM(D5:D9)</f>
        <v>15137.5</v>
      </c>
      <c r="E10" s="10">
        <f t="shared" si="1"/>
        <v>25160.55</v>
      </c>
      <c r="F10" s="10">
        <f t="shared" si="1"/>
        <v>37260.6</v>
      </c>
      <c r="G10" s="10">
        <f t="shared" si="1"/>
        <v>45610.65</v>
      </c>
      <c r="H10" s="10">
        <f t="shared" si="1"/>
        <v>55433.700000000004</v>
      </c>
      <c r="I10" s="10">
        <f t="shared" si="1"/>
        <v>67533.75</v>
      </c>
      <c r="J10" s="10">
        <f t="shared" si="1"/>
        <v>75883.8</v>
      </c>
      <c r="K10" s="10">
        <f t="shared" si="1"/>
        <v>85906.85</v>
      </c>
      <c r="L10" s="10">
        <f t="shared" si="1"/>
        <v>98006.900000000009</v>
      </c>
      <c r="M10" s="10">
        <f t="shared" si="1"/>
        <v>106156.95000000001</v>
      </c>
      <c r="N10" s="10">
        <f t="shared" si="1"/>
        <v>116180.00000000001</v>
      </c>
      <c r="O10" s="10">
        <f t="shared" si="1"/>
        <v>128280.05000000002</v>
      </c>
    </row>
    <row r="12" spans="1:16" x14ac:dyDescent="0.2">
      <c r="A12" s="10" t="s">
        <v>24</v>
      </c>
    </row>
    <row r="13" spans="1:16" x14ac:dyDescent="0.2">
      <c r="A13" s="10" t="s">
        <v>154</v>
      </c>
      <c r="C13" s="10">
        <f>'Opening Balance Sheet'!B8</f>
        <v>200</v>
      </c>
      <c r="D13" s="10">
        <v>0</v>
      </c>
      <c r="E13" s="10">
        <v>0</v>
      </c>
      <c r="F13" s="10">
        <v>50</v>
      </c>
      <c r="G13" s="10">
        <v>0</v>
      </c>
      <c r="H13" s="10">
        <v>0</v>
      </c>
      <c r="I13" s="10">
        <v>50</v>
      </c>
      <c r="J13" s="10">
        <v>0</v>
      </c>
      <c r="K13" s="10">
        <v>0</v>
      </c>
      <c r="L13" s="10">
        <v>50</v>
      </c>
      <c r="M13" s="10">
        <v>0</v>
      </c>
      <c r="N13" s="10">
        <v>0</v>
      </c>
      <c r="O13" s="10">
        <v>50</v>
      </c>
      <c r="P13" s="10">
        <f t="shared" ref="P13:P28" si="2">SUM(C13:O13)</f>
        <v>400</v>
      </c>
    </row>
    <row r="14" spans="1:16" x14ac:dyDescent="0.2">
      <c r="A14" s="10" t="s">
        <v>155</v>
      </c>
      <c r="C14" s="10">
        <f>'Opening Balance Sheet'!B9</f>
        <v>1000</v>
      </c>
      <c r="D14" s="10">
        <v>200</v>
      </c>
      <c r="E14" s="10">
        <v>200</v>
      </c>
      <c r="F14" s="10">
        <v>200</v>
      </c>
      <c r="G14" s="10">
        <v>200</v>
      </c>
      <c r="H14" s="10">
        <v>200</v>
      </c>
      <c r="I14" s="10">
        <v>200</v>
      </c>
      <c r="J14" s="10">
        <v>200</v>
      </c>
      <c r="K14" s="10">
        <v>200</v>
      </c>
      <c r="L14" s="10">
        <v>200</v>
      </c>
      <c r="M14" s="10">
        <v>200</v>
      </c>
      <c r="N14" s="10">
        <v>200</v>
      </c>
      <c r="O14" s="10">
        <v>200</v>
      </c>
      <c r="P14" s="10">
        <f t="shared" si="2"/>
        <v>3400</v>
      </c>
    </row>
    <row r="15" spans="1:16" x14ac:dyDescent="0.2">
      <c r="A15" s="10" t="s">
        <v>183</v>
      </c>
      <c r="C15" s="10">
        <v>0</v>
      </c>
      <c r="D15" s="10">
        <v>0</v>
      </c>
      <c r="E15" s="10">
        <v>0</v>
      </c>
      <c r="F15" s="10">
        <v>0</v>
      </c>
      <c r="G15" s="10">
        <v>0</v>
      </c>
      <c r="H15" s="10">
        <v>0</v>
      </c>
      <c r="I15" s="10">
        <v>0</v>
      </c>
      <c r="J15" s="10">
        <v>0</v>
      </c>
      <c r="K15" s="10">
        <v>0</v>
      </c>
      <c r="L15" s="10">
        <v>0</v>
      </c>
      <c r="M15" s="10">
        <v>0</v>
      </c>
      <c r="N15" s="10">
        <v>0</v>
      </c>
      <c r="O15" s="10">
        <v>5550</v>
      </c>
      <c r="P15" s="10">
        <f t="shared" si="2"/>
        <v>5550</v>
      </c>
    </row>
    <row r="16" spans="1:16" x14ac:dyDescent="0.2">
      <c r="A16" s="10" t="s">
        <v>156</v>
      </c>
      <c r="C16" s="10">
        <f>'Opening Balance Sheet'!B14</f>
        <v>40</v>
      </c>
      <c r="O16" s="10">
        <v>0</v>
      </c>
      <c r="P16" s="10">
        <f t="shared" si="2"/>
        <v>40</v>
      </c>
    </row>
    <row r="17" spans="1:16" x14ac:dyDescent="0.2">
      <c r="A17" s="10" t="s">
        <v>157</v>
      </c>
      <c r="C17" s="10">
        <v>0</v>
      </c>
      <c r="D17" s="10">
        <v>140</v>
      </c>
      <c r="E17" s="10">
        <v>140</v>
      </c>
      <c r="F17" s="10">
        <v>140</v>
      </c>
      <c r="G17" s="10">
        <v>140</v>
      </c>
      <c r="H17" s="10">
        <v>140</v>
      </c>
      <c r="I17" s="10">
        <v>140</v>
      </c>
      <c r="J17" s="10">
        <v>140</v>
      </c>
      <c r="K17" s="10">
        <v>140</v>
      </c>
      <c r="L17" s="10">
        <v>140</v>
      </c>
      <c r="M17" s="10">
        <v>140</v>
      </c>
      <c r="N17" s="10">
        <v>140</v>
      </c>
      <c r="O17" s="10">
        <v>140</v>
      </c>
      <c r="P17" s="10">
        <f t="shared" si="2"/>
        <v>1680</v>
      </c>
    </row>
    <row r="18" spans="1:16" x14ac:dyDescent="0.2">
      <c r="A18" s="10" t="s">
        <v>158</v>
      </c>
      <c r="P18" s="10">
        <f t="shared" si="2"/>
        <v>0</v>
      </c>
    </row>
    <row r="19" spans="1:16" x14ac:dyDescent="0.2">
      <c r="A19" s="10" t="s">
        <v>160</v>
      </c>
      <c r="C19" s="10">
        <f>'Opening Balance Sheet'!B10</f>
        <v>262</v>
      </c>
      <c r="D19" s="10">
        <v>25</v>
      </c>
      <c r="E19" s="10">
        <v>25</v>
      </c>
      <c r="F19" s="10">
        <v>25</v>
      </c>
      <c r="G19" s="10">
        <v>25</v>
      </c>
      <c r="H19" s="10">
        <v>25</v>
      </c>
      <c r="I19" s="10">
        <v>25</v>
      </c>
      <c r="J19" s="10">
        <v>25</v>
      </c>
      <c r="K19" s="10">
        <v>25</v>
      </c>
      <c r="L19" s="10">
        <v>25</v>
      </c>
      <c r="M19" s="10">
        <v>25</v>
      </c>
      <c r="N19" s="10">
        <v>25</v>
      </c>
      <c r="O19" s="10">
        <v>25</v>
      </c>
      <c r="P19" s="10">
        <f t="shared" si="2"/>
        <v>562</v>
      </c>
    </row>
    <row r="20" spans="1:16" x14ac:dyDescent="0.2">
      <c r="A20" s="10" t="s">
        <v>185</v>
      </c>
      <c r="C20" s="10">
        <v>0</v>
      </c>
      <c r="D20" s="10">
        <v>12.95</v>
      </c>
      <c r="E20" s="10">
        <v>12.95</v>
      </c>
      <c r="F20" s="10">
        <v>12.95</v>
      </c>
      <c r="G20" s="10">
        <v>12.95</v>
      </c>
      <c r="H20" s="10">
        <v>12.95</v>
      </c>
      <c r="I20" s="10">
        <v>12.95</v>
      </c>
      <c r="J20" s="10">
        <v>12.95</v>
      </c>
      <c r="K20" s="10">
        <v>12.95</v>
      </c>
      <c r="L20" s="10">
        <v>12.95</v>
      </c>
      <c r="M20" s="10">
        <v>12.95</v>
      </c>
      <c r="N20" s="10">
        <v>12.95</v>
      </c>
      <c r="O20" s="10">
        <v>12.95</v>
      </c>
      <c r="P20" s="10">
        <f t="shared" si="2"/>
        <v>155.39999999999998</v>
      </c>
    </row>
    <row r="21" spans="1:16" x14ac:dyDescent="0.2">
      <c r="A21" s="10" t="s">
        <v>161</v>
      </c>
      <c r="C21" s="10">
        <f>'Opening Balance Sheet'!B12</f>
        <v>200</v>
      </c>
      <c r="D21" s="10">
        <v>200</v>
      </c>
      <c r="E21" s="10">
        <v>200</v>
      </c>
      <c r="F21" s="10">
        <v>200</v>
      </c>
      <c r="G21" s="10">
        <v>200</v>
      </c>
      <c r="H21" s="10">
        <v>200</v>
      </c>
      <c r="I21" s="10">
        <v>200</v>
      </c>
      <c r="J21" s="10">
        <v>200</v>
      </c>
      <c r="K21" s="10">
        <v>200</v>
      </c>
      <c r="L21" s="10">
        <v>200</v>
      </c>
      <c r="M21" s="10">
        <v>200</v>
      </c>
      <c r="N21" s="10">
        <v>200</v>
      </c>
      <c r="O21" s="10">
        <v>200</v>
      </c>
      <c r="P21" s="10">
        <f t="shared" si="2"/>
        <v>2600</v>
      </c>
    </row>
    <row r="22" spans="1:16" x14ac:dyDescent="0.2">
      <c r="A22" s="10" t="s">
        <v>162</v>
      </c>
      <c r="C22" s="10">
        <v>0</v>
      </c>
      <c r="D22" s="10">
        <v>50</v>
      </c>
      <c r="E22" s="10">
        <v>50</v>
      </c>
      <c r="F22" s="10">
        <v>50</v>
      </c>
      <c r="G22" s="10">
        <v>50</v>
      </c>
      <c r="H22" s="10">
        <v>50</v>
      </c>
      <c r="I22" s="10">
        <v>50</v>
      </c>
      <c r="J22" s="10">
        <v>50</v>
      </c>
      <c r="K22" s="10">
        <v>50</v>
      </c>
      <c r="L22" s="10">
        <v>50</v>
      </c>
      <c r="M22" s="10">
        <v>50</v>
      </c>
      <c r="N22" s="10">
        <v>50</v>
      </c>
      <c r="O22" s="10">
        <v>50</v>
      </c>
      <c r="P22" s="10">
        <f t="shared" si="2"/>
        <v>600</v>
      </c>
    </row>
    <row r="23" spans="1:16" x14ac:dyDescent="0.2">
      <c r="A23" s="10" t="s">
        <v>163</v>
      </c>
      <c r="C23" s="10">
        <f>'Opening Balance Sheet'!B13</f>
        <v>1000</v>
      </c>
      <c r="D23" s="10">
        <v>0</v>
      </c>
      <c r="E23" s="10">
        <v>0</v>
      </c>
      <c r="F23" s="10">
        <v>0</v>
      </c>
      <c r="G23" s="10">
        <v>0</v>
      </c>
      <c r="H23" s="10">
        <v>0</v>
      </c>
      <c r="I23" s="10">
        <v>0</v>
      </c>
      <c r="J23" s="10">
        <v>0</v>
      </c>
      <c r="K23" s="10">
        <v>0</v>
      </c>
      <c r="L23" s="10">
        <v>0</v>
      </c>
      <c r="M23" s="10">
        <v>0</v>
      </c>
      <c r="N23" s="10">
        <v>0</v>
      </c>
      <c r="O23" s="10">
        <v>0</v>
      </c>
      <c r="P23" s="10">
        <f t="shared" si="2"/>
        <v>1000</v>
      </c>
    </row>
    <row r="24" spans="1:16" x14ac:dyDescent="0.2">
      <c r="A24" s="10" t="s">
        <v>182</v>
      </c>
      <c r="C24" s="10">
        <v>0</v>
      </c>
      <c r="D24" s="10">
        <v>0</v>
      </c>
      <c r="E24" s="10">
        <v>0</v>
      </c>
      <c r="F24" s="10">
        <v>0</v>
      </c>
      <c r="G24" s="10">
        <v>0</v>
      </c>
      <c r="H24" s="10">
        <v>0</v>
      </c>
      <c r="I24" s="10">
        <v>0</v>
      </c>
      <c r="J24" s="10">
        <v>0</v>
      </c>
      <c r="K24" s="10">
        <v>0</v>
      </c>
      <c r="L24" s="10">
        <v>0</v>
      </c>
      <c r="M24" s="10">
        <v>0</v>
      </c>
      <c r="N24" s="10">
        <v>0</v>
      </c>
      <c r="O24" s="10">
        <v>0</v>
      </c>
      <c r="P24" s="10">
        <f t="shared" si="2"/>
        <v>0</v>
      </c>
    </row>
    <row r="25" spans="1:16" x14ac:dyDescent="0.2">
      <c r="A25" s="10" t="s">
        <v>187</v>
      </c>
      <c r="C25" s="10">
        <v>0</v>
      </c>
      <c r="D25" s="10">
        <v>20</v>
      </c>
      <c r="E25" s="10">
        <v>20</v>
      </c>
      <c r="F25" s="10">
        <v>320</v>
      </c>
      <c r="G25" s="10">
        <v>20</v>
      </c>
      <c r="H25" s="10">
        <v>20</v>
      </c>
      <c r="I25" s="10">
        <v>320</v>
      </c>
      <c r="J25" s="10">
        <v>20</v>
      </c>
      <c r="K25" s="10">
        <v>20</v>
      </c>
      <c r="L25" s="10">
        <v>320</v>
      </c>
      <c r="M25" s="10">
        <v>20</v>
      </c>
      <c r="N25" s="10">
        <v>20</v>
      </c>
      <c r="O25" s="10">
        <v>320</v>
      </c>
      <c r="P25" s="10">
        <f t="shared" si="2"/>
        <v>1440</v>
      </c>
    </row>
    <row r="26" spans="1:16" x14ac:dyDescent="0.2">
      <c r="A26" s="10" t="s">
        <v>184</v>
      </c>
      <c r="C26" s="10">
        <v>0</v>
      </c>
      <c r="D26" s="10">
        <v>65</v>
      </c>
      <c r="E26" s="10">
        <v>65</v>
      </c>
      <c r="F26" s="10">
        <v>65</v>
      </c>
      <c r="G26" s="10">
        <v>65</v>
      </c>
      <c r="H26" s="10">
        <v>65</v>
      </c>
      <c r="I26" s="10">
        <v>65</v>
      </c>
      <c r="J26" s="10">
        <v>65</v>
      </c>
      <c r="K26" s="10">
        <v>65</v>
      </c>
      <c r="L26" s="10">
        <v>65</v>
      </c>
      <c r="M26" s="10">
        <v>65</v>
      </c>
      <c r="N26" s="10">
        <v>65</v>
      </c>
      <c r="O26" s="10">
        <v>65</v>
      </c>
      <c r="P26" s="10">
        <f t="shared" si="2"/>
        <v>780</v>
      </c>
    </row>
    <row r="27" spans="1:16" x14ac:dyDescent="0.2">
      <c r="A27" s="10" t="s">
        <v>164</v>
      </c>
      <c r="C27" s="10">
        <v>750</v>
      </c>
      <c r="D27" s="10">
        <v>50</v>
      </c>
      <c r="E27" s="10">
        <v>50</v>
      </c>
      <c r="F27" s="10">
        <v>50</v>
      </c>
      <c r="G27" s="10">
        <v>50</v>
      </c>
      <c r="H27" s="10">
        <v>50</v>
      </c>
      <c r="I27" s="10">
        <v>50</v>
      </c>
      <c r="J27" s="10">
        <v>50</v>
      </c>
      <c r="K27" s="10">
        <v>50</v>
      </c>
      <c r="L27" s="10">
        <v>50</v>
      </c>
      <c r="M27" s="10">
        <v>50</v>
      </c>
      <c r="N27" s="10">
        <v>50</v>
      </c>
      <c r="O27" s="10">
        <v>50</v>
      </c>
      <c r="P27" s="10">
        <f t="shared" si="2"/>
        <v>1350</v>
      </c>
    </row>
    <row r="28" spans="1:16" x14ac:dyDescent="0.2">
      <c r="A28" s="10" t="s">
        <v>165</v>
      </c>
      <c r="C28" s="10">
        <v>0</v>
      </c>
      <c r="D28" s="10">
        <v>177</v>
      </c>
      <c r="E28" s="10">
        <v>0</v>
      </c>
      <c r="F28" s="10">
        <v>0</v>
      </c>
      <c r="G28" s="10">
        <v>177</v>
      </c>
      <c r="H28" s="10">
        <v>0</v>
      </c>
      <c r="I28" s="10">
        <v>0</v>
      </c>
      <c r="J28" s="10">
        <v>177</v>
      </c>
      <c r="K28" s="10">
        <v>0</v>
      </c>
      <c r="L28" s="10">
        <v>0</v>
      </c>
      <c r="M28" s="10">
        <v>177</v>
      </c>
      <c r="N28" s="10">
        <v>0</v>
      </c>
      <c r="O28" s="10">
        <v>0</v>
      </c>
      <c r="P28" s="10">
        <f t="shared" si="2"/>
        <v>708</v>
      </c>
    </row>
    <row r="29" spans="1:16" x14ac:dyDescent="0.2">
      <c r="A29" s="10" t="s">
        <v>166</v>
      </c>
      <c r="C29" s="10">
        <v>0</v>
      </c>
      <c r="D29" s="10">
        <v>0</v>
      </c>
      <c r="E29" s="10">
        <v>0</v>
      </c>
      <c r="F29" s="10">
        <v>0</v>
      </c>
      <c r="G29" s="10">
        <v>0</v>
      </c>
      <c r="H29" s="10">
        <v>0</v>
      </c>
      <c r="I29" s="10">
        <v>0</v>
      </c>
      <c r="J29" s="10">
        <v>0</v>
      </c>
      <c r="K29" s="10">
        <v>0</v>
      </c>
      <c r="L29" s="10">
        <v>0</v>
      </c>
      <c r="M29" s="10">
        <v>0</v>
      </c>
      <c r="N29" s="10">
        <v>0</v>
      </c>
      <c r="O29" s="10">
        <v>0</v>
      </c>
      <c r="P29" s="10">
        <v>0</v>
      </c>
    </row>
    <row r="30" spans="1:16" x14ac:dyDescent="0.2">
      <c r="A30" s="10" t="s">
        <v>167</v>
      </c>
      <c r="C30" s="10">
        <v>0</v>
      </c>
      <c r="D30" s="10">
        <v>0</v>
      </c>
      <c r="E30" s="10">
        <v>0</v>
      </c>
      <c r="F30" s="10">
        <v>0</v>
      </c>
      <c r="G30" s="10">
        <v>0</v>
      </c>
      <c r="H30" s="10">
        <v>0</v>
      </c>
      <c r="I30" s="10">
        <v>0</v>
      </c>
      <c r="J30" s="10">
        <v>0</v>
      </c>
      <c r="K30" s="10">
        <v>0</v>
      </c>
      <c r="L30" s="10">
        <v>0</v>
      </c>
      <c r="M30" s="10">
        <v>0</v>
      </c>
      <c r="N30" s="10">
        <v>0</v>
      </c>
      <c r="O30" s="10">
        <v>0</v>
      </c>
      <c r="P30" s="10">
        <f t="shared" ref="P30:P40" si="3">SUM(C30:O30)</f>
        <v>0</v>
      </c>
    </row>
    <row r="31" spans="1:16" x14ac:dyDescent="0.2">
      <c r="A31" s="10" t="s">
        <v>168</v>
      </c>
      <c r="C31" s="10">
        <v>0</v>
      </c>
      <c r="D31" s="10">
        <v>0</v>
      </c>
      <c r="E31" s="10">
        <v>0</v>
      </c>
      <c r="F31" s="10">
        <v>0</v>
      </c>
      <c r="G31" s="10">
        <v>0</v>
      </c>
      <c r="H31" s="10">
        <v>0</v>
      </c>
      <c r="I31" s="10">
        <v>0</v>
      </c>
      <c r="J31" s="10">
        <v>0</v>
      </c>
      <c r="K31" s="10">
        <v>0</v>
      </c>
      <c r="L31" s="10">
        <v>0</v>
      </c>
      <c r="M31" s="10">
        <v>0</v>
      </c>
      <c r="N31" s="10">
        <v>0</v>
      </c>
      <c r="O31" s="10">
        <v>0</v>
      </c>
      <c r="P31" s="10">
        <f t="shared" si="3"/>
        <v>0</v>
      </c>
    </row>
    <row r="32" spans="1:16" x14ac:dyDescent="0.2">
      <c r="A32" s="10" t="s">
        <v>169</v>
      </c>
      <c r="C32" s="10">
        <v>0</v>
      </c>
      <c r="D32" s="10">
        <v>75</v>
      </c>
      <c r="E32" s="10">
        <v>75</v>
      </c>
      <c r="F32" s="10">
        <v>75</v>
      </c>
      <c r="G32" s="10">
        <v>75</v>
      </c>
      <c r="H32" s="10">
        <v>75</v>
      </c>
      <c r="I32" s="10">
        <v>75</v>
      </c>
      <c r="J32" s="10">
        <v>75</v>
      </c>
      <c r="K32" s="10">
        <v>75</v>
      </c>
      <c r="L32" s="10">
        <v>75</v>
      </c>
      <c r="M32" s="10">
        <v>75</v>
      </c>
      <c r="N32" s="10">
        <v>75</v>
      </c>
      <c r="O32" s="10">
        <v>75</v>
      </c>
      <c r="P32" s="10">
        <f t="shared" si="3"/>
        <v>900</v>
      </c>
    </row>
    <row r="33" spans="1:16" x14ac:dyDescent="0.2">
      <c r="A33" s="10" t="s">
        <v>193</v>
      </c>
      <c r="C33" s="10">
        <v>0</v>
      </c>
      <c r="D33" s="10">
        <v>37</v>
      </c>
      <c r="E33" s="10">
        <v>37</v>
      </c>
      <c r="F33" s="10">
        <v>37</v>
      </c>
      <c r="G33" s="10">
        <v>37</v>
      </c>
      <c r="H33" s="10">
        <v>37</v>
      </c>
      <c r="I33" s="10">
        <v>37</v>
      </c>
      <c r="J33" s="10">
        <v>37</v>
      </c>
      <c r="K33" s="10">
        <v>37</v>
      </c>
      <c r="L33" s="10">
        <v>37</v>
      </c>
      <c r="M33" s="10">
        <v>37</v>
      </c>
      <c r="N33" s="10">
        <v>37</v>
      </c>
      <c r="O33" s="10">
        <v>37</v>
      </c>
      <c r="P33" s="10">
        <f>SUM(C33:O33)</f>
        <v>444</v>
      </c>
    </row>
    <row r="34" spans="1:16" x14ac:dyDescent="0.2">
      <c r="A34" s="10" t="s">
        <v>170</v>
      </c>
      <c r="C34" s="10">
        <f>'Opening Balance Sheet'!B16</f>
        <v>200</v>
      </c>
      <c r="D34" s="10">
        <v>0</v>
      </c>
      <c r="E34" s="10">
        <v>0</v>
      </c>
      <c r="F34" s="10">
        <v>0</v>
      </c>
      <c r="G34" s="10">
        <v>200</v>
      </c>
      <c r="H34" s="10">
        <v>0</v>
      </c>
      <c r="I34" s="10">
        <v>0</v>
      </c>
      <c r="J34" s="10">
        <v>0</v>
      </c>
      <c r="K34" s="10">
        <v>0</v>
      </c>
      <c r="L34" s="10">
        <v>200</v>
      </c>
      <c r="M34" s="10">
        <v>0</v>
      </c>
      <c r="N34" s="10">
        <v>0</v>
      </c>
      <c r="O34" s="10">
        <v>200</v>
      </c>
      <c r="P34" s="10">
        <f t="shared" si="3"/>
        <v>800</v>
      </c>
    </row>
    <row r="35" spans="1:16" x14ac:dyDescent="0.2">
      <c r="A35" s="10" t="s">
        <v>171</v>
      </c>
      <c r="C35" s="10">
        <v>0</v>
      </c>
      <c r="D35" s="10">
        <v>0</v>
      </c>
      <c r="E35" s="10">
        <v>0</v>
      </c>
      <c r="F35" s="10">
        <v>0</v>
      </c>
      <c r="G35" s="10">
        <v>0</v>
      </c>
      <c r="H35" s="10">
        <v>0</v>
      </c>
      <c r="I35" s="10">
        <v>0</v>
      </c>
      <c r="J35" s="10">
        <v>0</v>
      </c>
      <c r="K35" s="10">
        <v>0</v>
      </c>
      <c r="L35" s="10">
        <v>0</v>
      </c>
      <c r="M35" s="10">
        <v>0</v>
      </c>
      <c r="N35" s="10">
        <v>0</v>
      </c>
      <c r="O35" s="10">
        <v>0</v>
      </c>
      <c r="P35" s="10">
        <f t="shared" si="3"/>
        <v>0</v>
      </c>
    </row>
    <row r="36" spans="1:16" x14ac:dyDescent="0.2">
      <c r="A36" s="10" t="s">
        <v>172</v>
      </c>
      <c r="C36" s="10">
        <v>0</v>
      </c>
      <c r="D36" s="10">
        <v>250</v>
      </c>
      <c r="E36" s="10">
        <v>250</v>
      </c>
      <c r="F36" s="10">
        <v>250</v>
      </c>
      <c r="G36" s="10">
        <v>250</v>
      </c>
      <c r="H36" s="10">
        <v>250</v>
      </c>
      <c r="I36" s="10">
        <v>250</v>
      </c>
      <c r="J36" s="10">
        <v>250</v>
      </c>
      <c r="K36" s="10">
        <v>250</v>
      </c>
      <c r="L36" s="10">
        <v>250</v>
      </c>
      <c r="M36" s="10">
        <v>250</v>
      </c>
      <c r="N36" s="10">
        <v>250</v>
      </c>
      <c r="O36" s="10">
        <v>250</v>
      </c>
      <c r="P36" s="10">
        <f t="shared" si="3"/>
        <v>3000</v>
      </c>
    </row>
    <row r="37" spans="1:16" x14ac:dyDescent="0.2">
      <c r="A37" s="10" t="s">
        <v>173</v>
      </c>
      <c r="C37" s="10">
        <v>0</v>
      </c>
      <c r="D37" s="10">
        <v>0</v>
      </c>
      <c r="E37" s="10">
        <v>0</v>
      </c>
      <c r="F37" s="10">
        <v>0</v>
      </c>
      <c r="G37" s="10">
        <v>0</v>
      </c>
      <c r="H37" s="10">
        <v>0</v>
      </c>
      <c r="I37" s="10">
        <v>0</v>
      </c>
      <c r="J37" s="10">
        <v>0</v>
      </c>
      <c r="K37" s="10">
        <v>0</v>
      </c>
      <c r="L37" s="10">
        <v>0</v>
      </c>
      <c r="M37" s="10">
        <v>0</v>
      </c>
      <c r="N37" s="10">
        <v>0</v>
      </c>
      <c r="O37" s="10">
        <v>0</v>
      </c>
      <c r="P37" s="10">
        <f t="shared" si="3"/>
        <v>0</v>
      </c>
    </row>
    <row r="38" spans="1:16" x14ac:dyDescent="0.2">
      <c r="A38" s="10" t="s">
        <v>186</v>
      </c>
      <c r="C38" s="10">
        <v>0</v>
      </c>
      <c r="D38" s="10">
        <v>0</v>
      </c>
      <c r="E38" s="10">
        <v>100</v>
      </c>
      <c r="F38" s="10">
        <v>0</v>
      </c>
      <c r="G38" s="10">
        <v>0</v>
      </c>
      <c r="H38" s="10">
        <v>100</v>
      </c>
      <c r="I38" s="10">
        <v>0</v>
      </c>
      <c r="J38" s="10">
        <v>0</v>
      </c>
      <c r="K38" s="10">
        <v>100</v>
      </c>
      <c r="L38" s="10">
        <v>0</v>
      </c>
      <c r="M38" s="10">
        <v>0</v>
      </c>
      <c r="N38" s="10">
        <v>100</v>
      </c>
      <c r="O38" s="10">
        <v>0</v>
      </c>
      <c r="P38" s="10">
        <f t="shared" si="3"/>
        <v>400</v>
      </c>
    </row>
    <row r="39" spans="1:16" x14ac:dyDescent="0.2">
      <c r="A39" s="10" t="s">
        <v>174</v>
      </c>
      <c r="C39" s="10">
        <v>0</v>
      </c>
      <c r="D39" s="10">
        <v>250</v>
      </c>
      <c r="E39" s="10">
        <v>250</v>
      </c>
      <c r="F39" s="10">
        <v>250</v>
      </c>
      <c r="G39" s="10">
        <v>250</v>
      </c>
      <c r="H39" s="10">
        <v>250</v>
      </c>
      <c r="I39" s="10">
        <v>250</v>
      </c>
      <c r="J39" s="10">
        <v>250</v>
      </c>
      <c r="K39" s="10">
        <v>250</v>
      </c>
      <c r="L39" s="10">
        <v>250</v>
      </c>
      <c r="M39" s="10">
        <v>250</v>
      </c>
      <c r="N39" s="10">
        <v>250</v>
      </c>
      <c r="O39" s="10">
        <v>250</v>
      </c>
      <c r="P39" s="10">
        <f t="shared" si="3"/>
        <v>3000</v>
      </c>
    </row>
    <row r="40" spans="1:16" x14ac:dyDescent="0.2">
      <c r="A40" s="10" t="s">
        <v>175</v>
      </c>
      <c r="C40" s="10">
        <v>0</v>
      </c>
      <c r="D40" s="10">
        <v>62.5</v>
      </c>
      <c r="E40" s="10">
        <v>62.5</v>
      </c>
      <c r="F40" s="10">
        <v>62.5</v>
      </c>
      <c r="G40" s="10">
        <v>62.5</v>
      </c>
      <c r="H40" s="10">
        <v>62.5</v>
      </c>
      <c r="I40" s="10">
        <v>62.5</v>
      </c>
      <c r="J40" s="10">
        <v>62.5</v>
      </c>
      <c r="K40" s="10">
        <v>62.5</v>
      </c>
      <c r="L40" s="10">
        <v>62.5</v>
      </c>
      <c r="M40" s="10">
        <v>62.5</v>
      </c>
      <c r="N40" s="10">
        <v>62.5</v>
      </c>
      <c r="O40" s="10">
        <v>62.5</v>
      </c>
      <c r="P40" s="10">
        <f t="shared" si="3"/>
        <v>750</v>
      </c>
    </row>
    <row r="41" spans="1:16" x14ac:dyDescent="0.2">
      <c r="A41" s="10" t="s">
        <v>153</v>
      </c>
      <c r="C41" s="10">
        <f t="shared" ref="C41:O41" si="4">SUM(C13:C40)</f>
        <v>3652</v>
      </c>
      <c r="D41" s="10">
        <f t="shared" si="4"/>
        <v>1614.45</v>
      </c>
      <c r="E41" s="10">
        <f t="shared" si="4"/>
        <v>1537.45</v>
      </c>
      <c r="F41" s="10">
        <f t="shared" si="4"/>
        <v>1787.45</v>
      </c>
      <c r="G41" s="10">
        <f t="shared" si="4"/>
        <v>1814.45</v>
      </c>
      <c r="H41" s="10">
        <f t="shared" si="4"/>
        <v>1537.45</v>
      </c>
      <c r="I41" s="10">
        <f t="shared" si="4"/>
        <v>1787.45</v>
      </c>
      <c r="J41" s="10">
        <f t="shared" si="4"/>
        <v>1614.45</v>
      </c>
      <c r="K41" s="10">
        <f t="shared" si="4"/>
        <v>1537.45</v>
      </c>
      <c r="L41" s="10">
        <f t="shared" si="4"/>
        <v>1987.45</v>
      </c>
      <c r="M41" s="10">
        <f t="shared" si="4"/>
        <v>1614.45</v>
      </c>
      <c r="N41" s="10">
        <f t="shared" si="4"/>
        <v>1537.45</v>
      </c>
      <c r="O41" s="10">
        <f t="shared" si="4"/>
        <v>7537.45</v>
      </c>
      <c r="P41" s="10">
        <f>SUM(P13:P40)</f>
        <v>29559.4</v>
      </c>
    </row>
    <row r="43" spans="1:16" x14ac:dyDescent="0.2">
      <c r="A43" s="10" t="s">
        <v>31</v>
      </c>
      <c r="C43" s="10">
        <f t="shared" ref="C43:O43" si="5">C10-C41</f>
        <v>12890</v>
      </c>
      <c r="D43" s="10">
        <f t="shared" si="5"/>
        <v>13523.05</v>
      </c>
      <c r="E43" s="10">
        <f t="shared" si="5"/>
        <v>23623.1</v>
      </c>
      <c r="F43" s="10">
        <f t="shared" si="5"/>
        <v>35473.15</v>
      </c>
      <c r="G43" s="10">
        <f t="shared" si="5"/>
        <v>43796.200000000004</v>
      </c>
      <c r="H43" s="10">
        <f t="shared" si="5"/>
        <v>53896.250000000007</v>
      </c>
      <c r="I43" s="10">
        <f t="shared" si="5"/>
        <v>65746.3</v>
      </c>
      <c r="J43" s="10">
        <f t="shared" si="5"/>
        <v>74269.350000000006</v>
      </c>
      <c r="K43" s="10">
        <f t="shared" si="5"/>
        <v>84369.400000000009</v>
      </c>
      <c r="L43" s="10">
        <f t="shared" si="5"/>
        <v>96019.450000000012</v>
      </c>
      <c r="M43" s="10">
        <f t="shared" si="5"/>
        <v>104542.50000000001</v>
      </c>
      <c r="N43" s="10">
        <f t="shared" si="5"/>
        <v>114642.55000000002</v>
      </c>
      <c r="O43" s="10">
        <f t="shared" si="5"/>
        <v>120742.60000000002</v>
      </c>
    </row>
    <row r="45" spans="1:16" x14ac:dyDescent="0.2">
      <c r="A45" s="10" t="s">
        <v>57</v>
      </c>
      <c r="C45" s="10">
        <v>0</v>
      </c>
    </row>
    <row r="46" spans="1:16" x14ac:dyDescent="0.2">
      <c r="A46" s="10" t="s">
        <v>32</v>
      </c>
      <c r="C46" s="10">
        <v>7890</v>
      </c>
    </row>
    <row r="47" spans="1:16" x14ac:dyDescent="0.2">
      <c r="A47" s="10" t="s">
        <v>59</v>
      </c>
      <c r="C47" s="10">
        <f>SUM(C45:C46)</f>
        <v>7890</v>
      </c>
    </row>
    <row r="49" spans="1:18" x14ac:dyDescent="0.2">
      <c r="A49" s="10" t="s">
        <v>31</v>
      </c>
      <c r="C49" s="10">
        <f t="shared" ref="C49:O49" si="6">C43-C47</f>
        <v>5000</v>
      </c>
      <c r="D49" s="10">
        <f t="shared" si="6"/>
        <v>13523.05</v>
      </c>
      <c r="E49" s="10">
        <f t="shared" si="6"/>
        <v>23623.1</v>
      </c>
      <c r="F49" s="10">
        <f t="shared" si="6"/>
        <v>35473.15</v>
      </c>
      <c r="G49" s="10">
        <f t="shared" si="6"/>
        <v>43796.200000000004</v>
      </c>
      <c r="H49" s="10">
        <f t="shared" si="6"/>
        <v>53896.250000000007</v>
      </c>
      <c r="I49" s="10">
        <f t="shared" si="6"/>
        <v>65746.3</v>
      </c>
      <c r="J49" s="10">
        <f t="shared" si="6"/>
        <v>74269.350000000006</v>
      </c>
      <c r="K49" s="10">
        <f t="shared" si="6"/>
        <v>84369.400000000009</v>
      </c>
      <c r="L49" s="10">
        <f t="shared" si="6"/>
        <v>96019.450000000012</v>
      </c>
      <c r="M49" s="10">
        <f t="shared" si="6"/>
        <v>104542.50000000001</v>
      </c>
      <c r="N49" s="10">
        <f t="shared" si="6"/>
        <v>114642.55000000002</v>
      </c>
      <c r="O49" s="10">
        <f t="shared" si="6"/>
        <v>120742.60000000002</v>
      </c>
    </row>
    <row r="51" spans="1:18" x14ac:dyDescent="0.2">
      <c r="A51" s="10" t="s">
        <v>190</v>
      </c>
    </row>
    <row r="52" spans="1:18" x14ac:dyDescent="0.2">
      <c r="A52" s="11" t="s">
        <v>154</v>
      </c>
      <c r="B52" s="32"/>
      <c r="C52" s="32" t="s">
        <v>191</v>
      </c>
      <c r="D52" s="32"/>
      <c r="E52" s="32"/>
      <c r="F52" s="32"/>
      <c r="G52" s="32"/>
      <c r="H52" s="32"/>
      <c r="L52" s="41"/>
      <c r="M52" s="41"/>
      <c r="N52" s="41"/>
      <c r="O52" s="41"/>
      <c r="P52" s="41"/>
      <c r="Q52" s="41"/>
      <c r="R52" s="41"/>
    </row>
    <row r="53" spans="1:18" x14ac:dyDescent="0.2">
      <c r="A53" s="11" t="s">
        <v>155</v>
      </c>
      <c r="B53" s="32"/>
      <c r="C53" s="32" t="s">
        <v>192</v>
      </c>
      <c r="D53" s="32"/>
      <c r="E53" s="32"/>
      <c r="F53" s="32"/>
      <c r="G53" s="32"/>
      <c r="H53" s="32"/>
      <c r="L53" s="41"/>
      <c r="M53" s="41"/>
      <c r="N53" s="41"/>
      <c r="O53" s="41"/>
      <c r="P53" s="41"/>
      <c r="Q53" s="41"/>
      <c r="R53" s="41"/>
    </row>
    <row r="54" spans="1:18" x14ac:dyDescent="0.2">
      <c r="A54" s="11" t="s">
        <v>183</v>
      </c>
      <c r="B54" s="32"/>
      <c r="C54" s="32" t="s">
        <v>214</v>
      </c>
      <c r="D54" s="32"/>
      <c r="E54" s="32"/>
      <c r="F54" s="32"/>
      <c r="G54" s="32"/>
      <c r="H54" s="32"/>
      <c r="L54" s="41"/>
      <c r="M54" s="41"/>
      <c r="N54" s="41"/>
      <c r="O54" s="41"/>
      <c r="P54" s="41"/>
      <c r="Q54" s="41"/>
      <c r="R54" s="41"/>
    </row>
    <row r="55" spans="1:18" x14ac:dyDescent="0.2">
      <c r="A55" s="11" t="s">
        <v>156</v>
      </c>
      <c r="B55" s="32"/>
      <c r="C55" s="32" t="s">
        <v>194</v>
      </c>
      <c r="D55" s="32"/>
      <c r="E55" s="32"/>
      <c r="F55" s="32"/>
      <c r="G55" s="32"/>
      <c r="H55" s="32"/>
      <c r="L55" s="41"/>
      <c r="M55" s="41"/>
      <c r="N55" s="41"/>
      <c r="O55" s="41"/>
      <c r="P55" s="41"/>
      <c r="Q55" s="41"/>
      <c r="R55" s="41"/>
    </row>
    <row r="56" spans="1:18" x14ac:dyDescent="0.2">
      <c r="A56" s="11" t="s">
        <v>157</v>
      </c>
      <c r="B56" s="32"/>
      <c r="C56" s="32" t="s">
        <v>195</v>
      </c>
      <c r="D56" s="32"/>
      <c r="E56" s="32"/>
      <c r="F56" s="32"/>
      <c r="G56" s="32"/>
      <c r="H56" s="32"/>
      <c r="L56" s="41"/>
      <c r="M56" s="41"/>
      <c r="N56" s="41"/>
      <c r="O56" s="41"/>
      <c r="P56" s="41"/>
      <c r="Q56" s="41"/>
      <c r="R56" s="41"/>
    </row>
    <row r="57" spans="1:18" x14ac:dyDescent="0.2">
      <c r="A57" s="11" t="s">
        <v>158</v>
      </c>
      <c r="B57" s="32"/>
      <c r="C57" s="32" t="s">
        <v>196</v>
      </c>
      <c r="D57" s="32"/>
      <c r="E57" s="32"/>
      <c r="F57" s="32"/>
      <c r="G57" s="32"/>
      <c r="H57" s="32"/>
      <c r="L57" s="41"/>
      <c r="M57" s="41"/>
      <c r="N57" s="41"/>
      <c r="O57" s="41"/>
      <c r="P57" s="41"/>
      <c r="Q57" s="41"/>
      <c r="R57" s="41"/>
    </row>
    <row r="58" spans="1:18" x14ac:dyDescent="0.2">
      <c r="A58" s="11" t="s">
        <v>160</v>
      </c>
      <c r="B58" s="32"/>
      <c r="C58" s="32" t="s">
        <v>197</v>
      </c>
      <c r="D58" s="32"/>
      <c r="E58" s="32"/>
      <c r="F58" s="32"/>
      <c r="G58" s="32"/>
      <c r="H58" s="32"/>
      <c r="L58" s="41"/>
      <c r="M58" s="41"/>
      <c r="N58" s="41"/>
      <c r="O58" s="41"/>
      <c r="P58" s="41"/>
      <c r="Q58" s="41"/>
      <c r="R58" s="41"/>
    </row>
    <row r="59" spans="1:18" x14ac:dyDescent="0.2">
      <c r="A59" s="11" t="s">
        <v>185</v>
      </c>
      <c r="B59" s="32"/>
      <c r="C59" s="32" t="s">
        <v>198</v>
      </c>
      <c r="D59" s="32"/>
      <c r="E59" s="32"/>
      <c r="F59" s="32"/>
      <c r="G59" s="32"/>
      <c r="H59" s="32"/>
      <c r="L59" s="41"/>
      <c r="M59" s="41"/>
      <c r="N59" s="41"/>
      <c r="O59" s="41"/>
      <c r="P59" s="41"/>
      <c r="Q59" s="41"/>
      <c r="R59" s="41"/>
    </row>
    <row r="60" spans="1:18" x14ac:dyDescent="0.2">
      <c r="A60" s="11" t="s">
        <v>161</v>
      </c>
      <c r="B60" s="32"/>
      <c r="C60" s="32" t="s">
        <v>199</v>
      </c>
      <c r="D60" s="32"/>
      <c r="E60" s="32"/>
      <c r="F60" s="32"/>
      <c r="G60" s="32"/>
      <c r="H60" s="32"/>
      <c r="L60" s="41"/>
      <c r="M60" s="41"/>
      <c r="N60" s="41"/>
      <c r="O60" s="41"/>
      <c r="P60" s="41"/>
      <c r="Q60" s="41"/>
      <c r="R60" s="41"/>
    </row>
    <row r="61" spans="1:18" x14ac:dyDescent="0.2">
      <c r="A61" s="11" t="s">
        <v>162</v>
      </c>
      <c r="B61" s="32"/>
      <c r="C61" s="32" t="s">
        <v>200</v>
      </c>
      <c r="D61" s="32"/>
      <c r="E61" s="32"/>
      <c r="F61" s="32"/>
      <c r="G61" s="32"/>
      <c r="H61" s="32"/>
      <c r="L61" s="41"/>
      <c r="M61" s="41"/>
      <c r="N61" s="41"/>
      <c r="O61" s="41"/>
      <c r="P61" s="41"/>
      <c r="Q61" s="41"/>
      <c r="R61" s="41"/>
    </row>
    <row r="62" spans="1:18" x14ac:dyDescent="0.2">
      <c r="A62" s="11" t="s">
        <v>163</v>
      </c>
      <c r="B62" s="32"/>
      <c r="C62" s="41" t="s">
        <v>201</v>
      </c>
      <c r="D62" s="41"/>
      <c r="E62" s="41"/>
      <c r="F62" s="41"/>
      <c r="G62" s="41"/>
      <c r="H62" s="41"/>
      <c r="L62" s="41"/>
      <c r="M62" s="41"/>
      <c r="N62" s="41"/>
      <c r="O62" s="41"/>
      <c r="P62" s="41"/>
      <c r="Q62" s="41"/>
      <c r="R62" s="41"/>
    </row>
    <row r="63" spans="1:18" x14ac:dyDescent="0.2">
      <c r="A63" s="11" t="s">
        <v>187</v>
      </c>
      <c r="B63" s="32"/>
      <c r="C63" s="41" t="s">
        <v>202</v>
      </c>
      <c r="D63" s="32"/>
      <c r="E63" s="32"/>
      <c r="F63" s="32"/>
      <c r="G63" s="32"/>
      <c r="H63" s="32"/>
    </row>
    <row r="64" spans="1:18" x14ac:dyDescent="0.2">
      <c r="A64" s="11" t="s">
        <v>184</v>
      </c>
      <c r="B64" s="32"/>
      <c r="C64" s="32" t="s">
        <v>203</v>
      </c>
      <c r="D64" s="32"/>
      <c r="E64" s="32"/>
      <c r="F64" s="32"/>
      <c r="G64" s="32"/>
    </row>
    <row r="65" spans="1:3" x14ac:dyDescent="0.2">
      <c r="A65" s="11" t="s">
        <v>164</v>
      </c>
      <c r="C65" s="41" t="s">
        <v>204</v>
      </c>
    </row>
    <row r="66" spans="1:3" x14ac:dyDescent="0.2">
      <c r="A66" s="11" t="s">
        <v>165</v>
      </c>
      <c r="C66" s="10" t="s">
        <v>205</v>
      </c>
    </row>
    <row r="67" spans="1:3" x14ac:dyDescent="0.2">
      <c r="A67" s="11" t="s">
        <v>169</v>
      </c>
      <c r="C67" s="10" t="s">
        <v>206</v>
      </c>
    </row>
    <row r="68" spans="1:3" x14ac:dyDescent="0.2">
      <c r="A68" s="11" t="s">
        <v>193</v>
      </c>
      <c r="C68" s="10" t="s">
        <v>212</v>
      </c>
    </row>
    <row r="69" spans="1:3" x14ac:dyDescent="0.2">
      <c r="A69" s="11" t="s">
        <v>170</v>
      </c>
      <c r="C69" s="10" t="s">
        <v>208</v>
      </c>
    </row>
    <row r="70" spans="1:3" x14ac:dyDescent="0.2">
      <c r="A70" s="11" t="s">
        <v>172</v>
      </c>
      <c r="C70" s="41" t="s">
        <v>207</v>
      </c>
    </row>
    <row r="71" spans="1:3" x14ac:dyDescent="0.2">
      <c r="A71" s="11" t="s">
        <v>173</v>
      </c>
      <c r="C71" s="10" t="s">
        <v>209</v>
      </c>
    </row>
    <row r="72" spans="1:3" x14ac:dyDescent="0.2">
      <c r="A72" s="11" t="s">
        <v>186</v>
      </c>
      <c r="C72" s="10" t="s">
        <v>213</v>
      </c>
    </row>
    <row r="73" spans="1:3" x14ac:dyDescent="0.2">
      <c r="A73" s="11" t="s">
        <v>174</v>
      </c>
      <c r="C73" s="10" t="s">
        <v>210</v>
      </c>
    </row>
    <row r="74" spans="1:3" x14ac:dyDescent="0.2">
      <c r="A74" s="11" t="s">
        <v>175</v>
      </c>
      <c r="C74" s="10" t="s">
        <v>211</v>
      </c>
    </row>
  </sheetData>
  <mergeCells count="1">
    <mergeCell ref="A1:P1"/>
  </mergeCells>
  <phoneticPr fontId="3" type="noConversion"/>
  <pageMargins left="0.75" right="0.75" top="1" bottom="1.26" header="0.5" footer="0.5"/>
  <pageSetup scale="82" orientation="landscape" horizontalDpi="384" verticalDpi="384"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3"/>
  <sheetViews>
    <sheetView workbookViewId="0">
      <selection sqref="A1:P1"/>
    </sheetView>
  </sheetViews>
  <sheetFormatPr defaultRowHeight="11.25" x14ac:dyDescent="0.2"/>
  <cols>
    <col min="1" max="1" width="23" style="11" bestFit="1" customWidth="1"/>
    <col min="2" max="2" width="4" style="11" customWidth="1"/>
    <col min="3" max="4" width="6.85546875" style="28" bestFit="1" customWidth="1"/>
    <col min="5" max="5" width="7.7109375" style="28" bestFit="1" customWidth="1"/>
    <col min="6" max="7" width="6.85546875" style="28" bestFit="1" customWidth="1"/>
    <col min="8" max="8" width="7.7109375" style="28" bestFit="1" customWidth="1"/>
    <col min="9" max="10" width="6.85546875" style="28" bestFit="1" customWidth="1"/>
    <col min="11" max="11" width="7.7109375" style="28" bestFit="1" customWidth="1"/>
    <col min="12" max="13" width="6.85546875" style="28" bestFit="1" customWidth="1"/>
    <col min="14" max="14" width="7.7109375" style="28" bestFit="1" customWidth="1"/>
    <col min="15" max="15" width="8.5703125" style="28" bestFit="1" customWidth="1"/>
    <col min="16" max="16384" width="9.140625" style="11"/>
  </cols>
  <sheetData>
    <row r="1" spans="1:16" ht="20.25" x14ac:dyDescent="0.3">
      <c r="A1" s="58" t="s">
        <v>223</v>
      </c>
      <c r="B1" s="58"/>
      <c r="C1" s="58"/>
      <c r="D1" s="58"/>
      <c r="E1" s="58"/>
      <c r="F1" s="58"/>
      <c r="G1" s="58"/>
      <c r="H1" s="58"/>
      <c r="I1" s="58"/>
      <c r="J1" s="58"/>
      <c r="K1" s="58"/>
      <c r="L1" s="58"/>
      <c r="M1" s="59"/>
      <c r="N1" s="59"/>
      <c r="O1" s="57"/>
      <c r="P1" s="57"/>
    </row>
    <row r="3" spans="1:16" x14ac:dyDescent="0.2">
      <c r="C3" s="10" t="s">
        <v>0</v>
      </c>
      <c r="D3" s="10" t="s">
        <v>1</v>
      </c>
      <c r="E3" s="10" t="s">
        <v>2</v>
      </c>
      <c r="F3" s="10" t="s">
        <v>3</v>
      </c>
      <c r="G3" s="10" t="s">
        <v>4</v>
      </c>
      <c r="H3" s="10" t="s">
        <v>5</v>
      </c>
      <c r="I3" s="10" t="s">
        <v>6</v>
      </c>
      <c r="J3" s="10" t="s">
        <v>7</v>
      </c>
      <c r="K3" s="10" t="s">
        <v>8</v>
      </c>
      <c r="L3" s="10" t="s">
        <v>9</v>
      </c>
      <c r="M3" s="10" t="s">
        <v>10</v>
      </c>
      <c r="N3" s="10" t="s">
        <v>11</v>
      </c>
      <c r="O3" s="28" t="s">
        <v>33</v>
      </c>
    </row>
    <row r="4" spans="1:16" s="12" customFormat="1" x14ac:dyDescent="0.2">
      <c r="A4" s="12" t="s">
        <v>126</v>
      </c>
      <c r="C4" s="24"/>
      <c r="D4" s="24"/>
      <c r="E4" s="24"/>
      <c r="F4" s="24"/>
      <c r="G4" s="24"/>
      <c r="H4" s="24"/>
      <c r="I4" s="24"/>
      <c r="J4" s="24"/>
      <c r="K4" s="24"/>
      <c r="L4" s="24"/>
      <c r="M4" s="24"/>
      <c r="N4" s="24"/>
      <c r="O4" s="24"/>
    </row>
    <row r="5" spans="1:16" s="12" customFormat="1" x14ac:dyDescent="0.2">
      <c r="A5" s="12" t="s">
        <v>176</v>
      </c>
      <c r="C5" s="29">
        <f>Pricing!C34</f>
        <v>10137.5</v>
      </c>
      <c r="D5" s="29">
        <f>Pricing!D34</f>
        <v>11637.5</v>
      </c>
      <c r="E5" s="29">
        <f>Pricing!E34</f>
        <v>13637.5</v>
      </c>
      <c r="F5" s="29">
        <f>Pricing!F34</f>
        <v>10137.5</v>
      </c>
      <c r="G5" s="29">
        <f>Pricing!G34</f>
        <v>11637.5</v>
      </c>
      <c r="H5" s="29">
        <f>Pricing!H34</f>
        <v>13637.5</v>
      </c>
      <c r="I5" s="29">
        <f>Pricing!I34</f>
        <v>10137.5</v>
      </c>
      <c r="J5" s="29">
        <f>Pricing!J34</f>
        <v>11637.5</v>
      </c>
      <c r="K5" s="29">
        <f>Pricing!K34</f>
        <v>13637.5</v>
      </c>
      <c r="L5" s="29">
        <f>Pricing!L34</f>
        <v>10137.5</v>
      </c>
      <c r="M5" s="29">
        <f>Pricing!M34</f>
        <v>11637.5</v>
      </c>
      <c r="N5" s="29">
        <f>Pricing!N34</f>
        <v>13637.5</v>
      </c>
      <c r="O5" s="24">
        <f>SUM(C5:N5)</f>
        <v>141650</v>
      </c>
    </row>
    <row r="6" spans="1:16" s="12" customFormat="1" x14ac:dyDescent="0.2">
      <c r="A6" s="12" t="s">
        <v>177</v>
      </c>
      <c r="C6" s="24">
        <v>0</v>
      </c>
      <c r="D6" s="24">
        <v>0</v>
      </c>
      <c r="E6" s="24">
        <v>0</v>
      </c>
      <c r="F6" s="24">
        <v>0</v>
      </c>
      <c r="G6" s="24">
        <v>0</v>
      </c>
      <c r="H6" s="24">
        <v>0</v>
      </c>
      <c r="I6" s="24">
        <v>0</v>
      </c>
      <c r="J6" s="24">
        <v>0</v>
      </c>
      <c r="K6" s="24">
        <v>0</v>
      </c>
      <c r="L6" s="24">
        <v>0</v>
      </c>
      <c r="M6" s="24">
        <v>0</v>
      </c>
      <c r="N6" s="24">
        <v>0</v>
      </c>
      <c r="O6" s="24">
        <f t="shared" ref="O6:O11" si="0">SUM(C6:N6)</f>
        <v>0</v>
      </c>
    </row>
    <row r="7" spans="1:16" s="12" customFormat="1" x14ac:dyDescent="0.2">
      <c r="A7" s="12" t="s">
        <v>178</v>
      </c>
      <c r="C7" s="24">
        <v>0</v>
      </c>
      <c r="D7" s="24">
        <v>0</v>
      </c>
      <c r="E7" s="24">
        <v>0</v>
      </c>
      <c r="F7" s="24">
        <v>0</v>
      </c>
      <c r="G7" s="24">
        <v>0</v>
      </c>
      <c r="H7" s="24">
        <v>0</v>
      </c>
      <c r="I7" s="24">
        <v>0</v>
      </c>
      <c r="J7" s="24">
        <v>0</v>
      </c>
      <c r="K7" s="24">
        <v>0</v>
      </c>
      <c r="L7" s="24">
        <v>0</v>
      </c>
      <c r="M7" s="24">
        <v>0</v>
      </c>
      <c r="N7" s="24">
        <v>0</v>
      </c>
      <c r="O7" s="24">
        <f>SUM(C7:N7)</f>
        <v>0</v>
      </c>
    </row>
    <row r="8" spans="1:16" s="12" customFormat="1" x14ac:dyDescent="0.2">
      <c r="A8" s="12" t="s">
        <v>179</v>
      </c>
      <c r="C8" s="24">
        <v>0</v>
      </c>
      <c r="D8" s="24">
        <v>0</v>
      </c>
      <c r="E8" s="24">
        <v>0</v>
      </c>
      <c r="F8" s="24">
        <v>0</v>
      </c>
      <c r="G8" s="24">
        <v>0</v>
      </c>
      <c r="H8" s="24">
        <v>0</v>
      </c>
      <c r="I8" s="24">
        <v>0</v>
      </c>
      <c r="J8" s="24">
        <v>0</v>
      </c>
      <c r="K8" s="24">
        <v>0</v>
      </c>
      <c r="L8" s="24">
        <v>0</v>
      </c>
      <c r="M8" s="24">
        <v>0</v>
      </c>
      <c r="N8" s="24">
        <v>0</v>
      </c>
      <c r="O8" s="24">
        <f>SUM(C8:N8)</f>
        <v>0</v>
      </c>
    </row>
    <row r="9" spans="1:16" s="12" customFormat="1" x14ac:dyDescent="0.2">
      <c r="A9" s="12" t="s">
        <v>127</v>
      </c>
      <c r="C9" s="24">
        <f t="shared" ref="C9:N9" si="1">SUM(C5:C6)</f>
        <v>10137.5</v>
      </c>
      <c r="D9" s="24">
        <f t="shared" si="1"/>
        <v>11637.5</v>
      </c>
      <c r="E9" s="24">
        <f t="shared" si="1"/>
        <v>13637.5</v>
      </c>
      <c r="F9" s="24">
        <f t="shared" si="1"/>
        <v>10137.5</v>
      </c>
      <c r="G9" s="24">
        <f t="shared" si="1"/>
        <v>11637.5</v>
      </c>
      <c r="H9" s="24">
        <f t="shared" si="1"/>
        <v>13637.5</v>
      </c>
      <c r="I9" s="24">
        <f t="shared" si="1"/>
        <v>10137.5</v>
      </c>
      <c r="J9" s="24">
        <f t="shared" si="1"/>
        <v>11637.5</v>
      </c>
      <c r="K9" s="24">
        <f t="shared" si="1"/>
        <v>13637.5</v>
      </c>
      <c r="L9" s="24">
        <f t="shared" si="1"/>
        <v>10137.5</v>
      </c>
      <c r="M9" s="24">
        <f t="shared" si="1"/>
        <v>11637.5</v>
      </c>
      <c r="N9" s="24">
        <f t="shared" si="1"/>
        <v>13637.5</v>
      </c>
      <c r="O9" s="24">
        <f t="shared" si="0"/>
        <v>141650</v>
      </c>
    </row>
    <row r="10" spans="1:16" x14ac:dyDescent="0.2">
      <c r="A10" s="11" t="s">
        <v>180</v>
      </c>
      <c r="C10" s="24">
        <v>0</v>
      </c>
      <c r="D10" s="24">
        <v>0</v>
      </c>
      <c r="E10" s="24">
        <v>0</v>
      </c>
      <c r="F10" s="24">
        <v>0</v>
      </c>
      <c r="G10" s="24">
        <v>0</v>
      </c>
      <c r="H10" s="24">
        <v>0</v>
      </c>
      <c r="I10" s="24">
        <v>0</v>
      </c>
      <c r="J10" s="24">
        <v>0</v>
      </c>
      <c r="K10" s="24">
        <v>0</v>
      </c>
      <c r="L10" s="24">
        <v>0</v>
      </c>
      <c r="M10" s="24">
        <v>0</v>
      </c>
      <c r="N10" s="24">
        <v>0</v>
      </c>
      <c r="O10" s="24">
        <f t="shared" si="0"/>
        <v>0</v>
      </c>
    </row>
    <row r="11" spans="1:16" x14ac:dyDescent="0.2">
      <c r="A11" s="11" t="s">
        <v>181</v>
      </c>
      <c r="C11" s="24">
        <v>0</v>
      </c>
      <c r="D11" s="24">
        <v>0</v>
      </c>
      <c r="E11" s="24">
        <v>0</v>
      </c>
      <c r="F11" s="24">
        <v>0</v>
      </c>
      <c r="G11" s="24">
        <v>0</v>
      </c>
      <c r="H11" s="24">
        <v>0</v>
      </c>
      <c r="I11" s="24">
        <v>0</v>
      </c>
      <c r="J11" s="24">
        <v>0</v>
      </c>
      <c r="K11" s="24">
        <v>0</v>
      </c>
      <c r="L11" s="24">
        <v>0</v>
      </c>
      <c r="M11" s="24">
        <v>0</v>
      </c>
      <c r="N11" s="24">
        <v>0</v>
      </c>
      <c r="O11" s="24">
        <f t="shared" si="0"/>
        <v>0</v>
      </c>
    </row>
    <row r="12" spans="1:16" x14ac:dyDescent="0.2">
      <c r="A12" s="11" t="s">
        <v>128</v>
      </c>
      <c r="C12" s="24">
        <f t="shared" ref="C12:O12" si="2">C9-C10-C11</f>
        <v>10137.5</v>
      </c>
      <c r="D12" s="24">
        <f t="shared" si="2"/>
        <v>11637.5</v>
      </c>
      <c r="E12" s="24">
        <f t="shared" si="2"/>
        <v>13637.5</v>
      </c>
      <c r="F12" s="24">
        <f t="shared" si="2"/>
        <v>10137.5</v>
      </c>
      <c r="G12" s="24">
        <f t="shared" si="2"/>
        <v>11637.5</v>
      </c>
      <c r="H12" s="24">
        <f t="shared" si="2"/>
        <v>13637.5</v>
      </c>
      <c r="I12" s="24">
        <f t="shared" si="2"/>
        <v>10137.5</v>
      </c>
      <c r="J12" s="24">
        <f t="shared" si="2"/>
        <v>11637.5</v>
      </c>
      <c r="K12" s="24">
        <f t="shared" si="2"/>
        <v>13637.5</v>
      </c>
      <c r="L12" s="24">
        <f t="shared" si="2"/>
        <v>10137.5</v>
      </c>
      <c r="M12" s="24">
        <f t="shared" si="2"/>
        <v>11637.5</v>
      </c>
      <c r="N12" s="24">
        <f t="shared" si="2"/>
        <v>13637.5</v>
      </c>
      <c r="O12" s="24">
        <f t="shared" si="2"/>
        <v>141650</v>
      </c>
    </row>
    <row r="13" spans="1:16" x14ac:dyDescent="0.2">
      <c r="C13" s="24"/>
      <c r="D13" s="24"/>
      <c r="E13" s="24"/>
      <c r="F13" s="24"/>
      <c r="G13" s="24"/>
      <c r="H13" s="24"/>
      <c r="I13" s="24"/>
      <c r="J13" s="24"/>
      <c r="K13" s="24"/>
      <c r="L13" s="24"/>
      <c r="M13" s="24"/>
      <c r="N13" s="24"/>
      <c r="O13" s="24"/>
    </row>
    <row r="14" spans="1:16" x14ac:dyDescent="0.2">
      <c r="C14" s="24"/>
      <c r="D14" s="24"/>
      <c r="E14" s="24"/>
      <c r="F14" s="24"/>
      <c r="G14" s="24"/>
      <c r="H14" s="24"/>
      <c r="I14" s="24"/>
      <c r="J14" s="24"/>
      <c r="K14" s="24"/>
      <c r="L14" s="24"/>
      <c r="M14" s="24"/>
      <c r="N14" s="24"/>
      <c r="O14" s="24"/>
    </row>
    <row r="15" spans="1:16" x14ac:dyDescent="0.2">
      <c r="A15" s="11" t="s">
        <v>151</v>
      </c>
      <c r="C15" s="24"/>
      <c r="D15" s="24"/>
      <c r="E15" s="24"/>
      <c r="F15" s="24"/>
      <c r="G15" s="24"/>
      <c r="H15" s="24"/>
      <c r="I15" s="24"/>
      <c r="J15" s="24"/>
      <c r="K15" s="24"/>
      <c r="L15" s="24"/>
      <c r="M15" s="24"/>
      <c r="N15" s="24"/>
      <c r="O15" s="24"/>
    </row>
    <row r="16" spans="1:16" x14ac:dyDescent="0.2">
      <c r="A16" s="11" t="s">
        <v>154</v>
      </c>
      <c r="C16" s="24">
        <v>33.333333333333336</v>
      </c>
      <c r="D16" s="24">
        <v>33.333333333333336</v>
      </c>
      <c r="E16" s="24">
        <v>33.333333333333336</v>
      </c>
      <c r="F16" s="24">
        <v>33.333333333333336</v>
      </c>
      <c r="G16" s="24">
        <v>33.333333333333336</v>
      </c>
      <c r="H16" s="24">
        <v>33.333333333333336</v>
      </c>
      <c r="I16" s="24">
        <v>33.333333333333336</v>
      </c>
      <c r="J16" s="24">
        <v>33.333333333333336</v>
      </c>
      <c r="K16" s="24">
        <v>33.333333333333336</v>
      </c>
      <c r="L16" s="24">
        <v>33.333333333333336</v>
      </c>
      <c r="M16" s="24">
        <v>33.333333333333336</v>
      </c>
      <c r="N16" s="24">
        <v>33.333333333333336</v>
      </c>
      <c r="O16" s="24">
        <f>SUM(C16:N16)</f>
        <v>399.99999999999994</v>
      </c>
      <c r="P16" s="30">
        <f t="shared" ref="P16:P44" si="3">O16/$O$9</f>
        <v>2.8238616307800913E-3</v>
      </c>
    </row>
    <row r="17" spans="1:16" x14ac:dyDescent="0.2">
      <c r="A17" s="11" t="s">
        <v>155</v>
      </c>
      <c r="C17" s="24">
        <v>283.33333333333331</v>
      </c>
      <c r="D17" s="24">
        <v>283.33333333333331</v>
      </c>
      <c r="E17" s="24">
        <v>283.33333333333331</v>
      </c>
      <c r="F17" s="24">
        <v>283.33333333333331</v>
      </c>
      <c r="G17" s="24">
        <v>283.33333333333331</v>
      </c>
      <c r="H17" s="24">
        <v>283.33333333333331</v>
      </c>
      <c r="I17" s="24">
        <v>283.33333333333331</v>
      </c>
      <c r="J17" s="24">
        <v>283.33333333333331</v>
      </c>
      <c r="K17" s="24">
        <v>283.33333333333331</v>
      </c>
      <c r="L17" s="24">
        <v>283.33333333333331</v>
      </c>
      <c r="M17" s="24">
        <v>283.33333333333331</v>
      </c>
      <c r="N17" s="24">
        <v>283.33333333333331</v>
      </c>
      <c r="O17" s="24">
        <f>SUM(C17:N17)</f>
        <v>3400.0000000000005</v>
      </c>
      <c r="P17" s="30">
        <f t="shared" si="3"/>
        <v>2.4002823861630784E-2</v>
      </c>
    </row>
    <row r="18" spans="1:16" x14ac:dyDescent="0.2">
      <c r="A18" s="11" t="s">
        <v>183</v>
      </c>
      <c r="C18" s="24">
        <v>462.5</v>
      </c>
      <c r="D18" s="24">
        <v>462.5</v>
      </c>
      <c r="E18" s="24">
        <v>462.5</v>
      </c>
      <c r="F18" s="24">
        <v>462.5</v>
      </c>
      <c r="G18" s="24">
        <v>462.5</v>
      </c>
      <c r="H18" s="24">
        <v>462.5</v>
      </c>
      <c r="I18" s="24">
        <v>462.5</v>
      </c>
      <c r="J18" s="24">
        <v>462.5</v>
      </c>
      <c r="K18" s="24">
        <v>462.5</v>
      </c>
      <c r="L18" s="24">
        <v>462.5</v>
      </c>
      <c r="M18" s="24">
        <v>462.5</v>
      </c>
      <c r="N18" s="24">
        <v>462.5</v>
      </c>
      <c r="O18" s="24">
        <f>SUM(C18:N18)</f>
        <v>5550</v>
      </c>
      <c r="P18" s="30">
        <f t="shared" si="3"/>
        <v>3.9181080127073775E-2</v>
      </c>
    </row>
    <row r="19" spans="1:16" x14ac:dyDescent="0.2">
      <c r="A19" s="11" t="s">
        <v>156</v>
      </c>
      <c r="C19" s="24">
        <v>3.33</v>
      </c>
      <c r="D19" s="24">
        <v>3.33</v>
      </c>
      <c r="E19" s="24">
        <v>3.33</v>
      </c>
      <c r="F19" s="24">
        <v>3.33</v>
      </c>
      <c r="G19" s="24">
        <v>3.33</v>
      </c>
      <c r="H19" s="24">
        <v>3.33</v>
      </c>
      <c r="I19" s="24">
        <v>3.33</v>
      </c>
      <c r="J19" s="24">
        <v>3.33</v>
      </c>
      <c r="K19" s="24">
        <v>3.33</v>
      </c>
      <c r="L19" s="24">
        <v>3.33</v>
      </c>
      <c r="M19" s="24">
        <v>3.33</v>
      </c>
      <c r="N19" s="24">
        <v>3.33</v>
      </c>
      <c r="O19" s="24">
        <f>SUM(C19:N19)</f>
        <v>39.959999999999987</v>
      </c>
      <c r="P19" s="30">
        <f t="shared" si="3"/>
        <v>2.8210377691493106E-4</v>
      </c>
    </row>
    <row r="20" spans="1:16" x14ac:dyDescent="0.2">
      <c r="A20" s="11" t="s">
        <v>157</v>
      </c>
      <c r="C20" s="24">
        <v>140</v>
      </c>
      <c r="D20" s="24">
        <v>140</v>
      </c>
      <c r="E20" s="24">
        <v>140</v>
      </c>
      <c r="F20" s="24">
        <v>140</v>
      </c>
      <c r="G20" s="24">
        <v>140</v>
      </c>
      <c r="H20" s="24">
        <v>140</v>
      </c>
      <c r="I20" s="24">
        <v>140</v>
      </c>
      <c r="J20" s="24">
        <v>140</v>
      </c>
      <c r="K20" s="24">
        <v>140</v>
      </c>
      <c r="L20" s="24">
        <v>140</v>
      </c>
      <c r="M20" s="24">
        <v>140</v>
      </c>
      <c r="N20" s="24">
        <v>140</v>
      </c>
      <c r="O20" s="24">
        <f>SUM(C20:N20)</f>
        <v>1680</v>
      </c>
      <c r="P20" s="30">
        <f t="shared" si="3"/>
        <v>1.1860218849276386E-2</v>
      </c>
    </row>
    <row r="21" spans="1:16" x14ac:dyDescent="0.2">
      <c r="A21" s="11" t="s">
        <v>158</v>
      </c>
      <c r="C21" s="24">
        <v>0</v>
      </c>
      <c r="D21" s="24">
        <v>0</v>
      </c>
      <c r="E21" s="24">
        <v>0</v>
      </c>
      <c r="F21" s="24">
        <v>0</v>
      </c>
      <c r="G21" s="24">
        <v>0</v>
      </c>
      <c r="H21" s="24">
        <v>0</v>
      </c>
      <c r="I21" s="24">
        <v>0</v>
      </c>
      <c r="J21" s="24">
        <v>0</v>
      </c>
      <c r="K21" s="24">
        <v>0</v>
      </c>
      <c r="L21" s="24">
        <v>0</v>
      </c>
      <c r="M21" s="24">
        <v>0</v>
      </c>
      <c r="N21" s="24">
        <v>0</v>
      </c>
      <c r="O21" s="24">
        <v>0</v>
      </c>
      <c r="P21" s="30">
        <f t="shared" si="3"/>
        <v>0</v>
      </c>
    </row>
    <row r="22" spans="1:16" x14ac:dyDescent="0.2">
      <c r="A22" s="11" t="s">
        <v>159</v>
      </c>
      <c r="C22" s="24">
        <v>126.58</v>
      </c>
      <c r="D22" s="24">
        <v>126.58</v>
      </c>
      <c r="E22" s="24">
        <v>126.58</v>
      </c>
      <c r="F22" s="24">
        <v>126.58</v>
      </c>
      <c r="G22" s="24">
        <v>126.58</v>
      </c>
      <c r="H22" s="24">
        <v>126.58</v>
      </c>
      <c r="I22" s="24">
        <v>126.58</v>
      </c>
      <c r="J22" s="24">
        <v>126.58</v>
      </c>
      <c r="K22" s="24">
        <v>126.58</v>
      </c>
      <c r="L22" s="24">
        <v>126.58</v>
      </c>
      <c r="M22" s="24">
        <v>126.58</v>
      </c>
      <c r="N22" s="24">
        <v>126.58</v>
      </c>
      <c r="O22" s="24">
        <f t="shared" ref="O22:O32" si="4">SUM(C22:N22)</f>
        <v>1518.9599999999998</v>
      </c>
      <c r="P22" s="30">
        <f t="shared" si="3"/>
        <v>1.072333215672432E-2</v>
      </c>
    </row>
    <row r="23" spans="1:16" x14ac:dyDescent="0.2">
      <c r="A23" s="11" t="s">
        <v>160</v>
      </c>
      <c r="C23" s="24">
        <v>46.833333333333336</v>
      </c>
      <c r="D23" s="24">
        <v>46.833333333333336</v>
      </c>
      <c r="E23" s="24">
        <v>46.833333333333336</v>
      </c>
      <c r="F23" s="24">
        <v>46.833333333333336</v>
      </c>
      <c r="G23" s="24">
        <v>46.833333333333336</v>
      </c>
      <c r="H23" s="24">
        <v>46.833333333333336</v>
      </c>
      <c r="I23" s="24">
        <v>46.833333333333336</v>
      </c>
      <c r="J23" s="24">
        <v>46.833333333333336</v>
      </c>
      <c r="K23" s="24">
        <v>46.833333333333336</v>
      </c>
      <c r="L23" s="24">
        <v>46.833333333333336</v>
      </c>
      <c r="M23" s="24">
        <v>46.833333333333336</v>
      </c>
      <c r="N23" s="24">
        <v>46.833333333333336</v>
      </c>
      <c r="O23" s="24">
        <f t="shared" si="4"/>
        <v>562</v>
      </c>
      <c r="P23" s="30">
        <f t="shared" si="3"/>
        <v>3.9675255912460291E-3</v>
      </c>
    </row>
    <row r="24" spans="1:16" x14ac:dyDescent="0.2">
      <c r="A24" s="11" t="s">
        <v>185</v>
      </c>
      <c r="C24" s="24">
        <v>12.916666666666666</v>
      </c>
      <c r="D24" s="24">
        <v>12.916666666666666</v>
      </c>
      <c r="E24" s="24">
        <v>12.916666666666666</v>
      </c>
      <c r="F24" s="24">
        <v>12.916666666666666</v>
      </c>
      <c r="G24" s="24">
        <v>12.916666666666666</v>
      </c>
      <c r="H24" s="24">
        <v>12.916666666666666</v>
      </c>
      <c r="I24" s="24">
        <v>12.916666666666666</v>
      </c>
      <c r="J24" s="24">
        <v>12.916666666666666</v>
      </c>
      <c r="K24" s="24">
        <v>12.916666666666666</v>
      </c>
      <c r="L24" s="24">
        <v>12.916666666666666</v>
      </c>
      <c r="M24" s="24">
        <v>12.916666666666666</v>
      </c>
      <c r="N24" s="24">
        <v>12.916666666666666</v>
      </c>
      <c r="O24" s="24">
        <f t="shared" si="4"/>
        <v>155</v>
      </c>
      <c r="P24" s="30">
        <f t="shared" si="3"/>
        <v>1.0942463819272855E-3</v>
      </c>
    </row>
    <row r="25" spans="1:16" x14ac:dyDescent="0.2">
      <c r="A25" s="11" t="s">
        <v>161</v>
      </c>
      <c r="C25" s="24">
        <v>216.66666666666666</v>
      </c>
      <c r="D25" s="24">
        <v>216.66666666666666</v>
      </c>
      <c r="E25" s="24">
        <v>216.66666666666666</v>
      </c>
      <c r="F25" s="24">
        <v>216.66666666666666</v>
      </c>
      <c r="G25" s="24">
        <v>216.66666666666666</v>
      </c>
      <c r="H25" s="24">
        <v>216.66666666666666</v>
      </c>
      <c r="I25" s="24">
        <v>216.66666666666666</v>
      </c>
      <c r="J25" s="24">
        <v>216.66666666666666</v>
      </c>
      <c r="K25" s="24">
        <v>216.66666666666666</v>
      </c>
      <c r="L25" s="24">
        <v>216.66666666666666</v>
      </c>
      <c r="M25" s="24">
        <v>216.66666666666666</v>
      </c>
      <c r="N25" s="24">
        <v>216.66666666666666</v>
      </c>
      <c r="O25" s="24">
        <f t="shared" si="4"/>
        <v>2600</v>
      </c>
      <c r="P25" s="30">
        <f t="shared" si="3"/>
        <v>1.8355100600070597E-2</v>
      </c>
    </row>
    <row r="26" spans="1:16" x14ac:dyDescent="0.2">
      <c r="A26" s="11" t="s">
        <v>162</v>
      </c>
      <c r="C26" s="24">
        <v>50</v>
      </c>
      <c r="D26" s="24">
        <v>50</v>
      </c>
      <c r="E26" s="24">
        <v>50</v>
      </c>
      <c r="F26" s="24">
        <v>50</v>
      </c>
      <c r="G26" s="24">
        <v>50</v>
      </c>
      <c r="H26" s="24">
        <v>50</v>
      </c>
      <c r="I26" s="24">
        <v>50</v>
      </c>
      <c r="J26" s="24">
        <v>50</v>
      </c>
      <c r="K26" s="24">
        <v>50</v>
      </c>
      <c r="L26" s="24">
        <v>50</v>
      </c>
      <c r="M26" s="24">
        <v>50</v>
      </c>
      <c r="N26" s="24">
        <v>50</v>
      </c>
      <c r="O26" s="24">
        <f t="shared" si="4"/>
        <v>600</v>
      </c>
      <c r="P26" s="30">
        <f t="shared" si="3"/>
        <v>4.2357924461701377E-3</v>
      </c>
    </row>
    <row r="27" spans="1:16" x14ac:dyDescent="0.2">
      <c r="A27" s="11" t="s">
        <v>163</v>
      </c>
      <c r="C27" s="24">
        <v>83.33</v>
      </c>
      <c r="D27" s="24">
        <v>83.33</v>
      </c>
      <c r="E27" s="24">
        <v>83.33</v>
      </c>
      <c r="F27" s="24">
        <v>83.33</v>
      </c>
      <c r="G27" s="24">
        <v>83.33</v>
      </c>
      <c r="H27" s="24">
        <v>83.33</v>
      </c>
      <c r="I27" s="24">
        <v>83.33</v>
      </c>
      <c r="J27" s="24">
        <v>83.33</v>
      </c>
      <c r="K27" s="24">
        <v>83.33</v>
      </c>
      <c r="L27" s="24">
        <v>83.33</v>
      </c>
      <c r="M27" s="24">
        <v>83.33</v>
      </c>
      <c r="N27" s="24">
        <v>83.33</v>
      </c>
      <c r="O27" s="24">
        <f t="shared" si="4"/>
        <v>999.96000000000015</v>
      </c>
      <c r="P27" s="30">
        <f t="shared" si="3"/>
        <v>7.0593716907871524E-3</v>
      </c>
    </row>
    <row r="28" spans="1:16" x14ac:dyDescent="0.2">
      <c r="A28" s="11" t="s">
        <v>187</v>
      </c>
      <c r="C28" s="24">
        <v>120</v>
      </c>
      <c r="D28" s="24">
        <v>120</v>
      </c>
      <c r="E28" s="24">
        <v>120</v>
      </c>
      <c r="F28" s="24">
        <v>120</v>
      </c>
      <c r="G28" s="24">
        <v>120</v>
      </c>
      <c r="H28" s="24">
        <v>120</v>
      </c>
      <c r="I28" s="24">
        <v>120</v>
      </c>
      <c r="J28" s="24">
        <v>120</v>
      </c>
      <c r="K28" s="24">
        <v>120</v>
      </c>
      <c r="L28" s="24">
        <v>120</v>
      </c>
      <c r="M28" s="24">
        <v>120</v>
      </c>
      <c r="N28" s="24">
        <v>120</v>
      </c>
      <c r="O28" s="24">
        <f t="shared" si="4"/>
        <v>1440</v>
      </c>
      <c r="P28" s="30">
        <f t="shared" si="3"/>
        <v>1.016590187080833E-2</v>
      </c>
    </row>
    <row r="29" spans="1:16" x14ac:dyDescent="0.2">
      <c r="A29" s="11" t="s">
        <v>184</v>
      </c>
      <c r="C29" s="24">
        <v>65</v>
      </c>
      <c r="D29" s="24">
        <v>65</v>
      </c>
      <c r="E29" s="24">
        <v>65</v>
      </c>
      <c r="F29" s="24">
        <v>65</v>
      </c>
      <c r="G29" s="24">
        <v>65</v>
      </c>
      <c r="H29" s="24">
        <v>65</v>
      </c>
      <c r="I29" s="24">
        <v>65</v>
      </c>
      <c r="J29" s="24">
        <v>65</v>
      </c>
      <c r="K29" s="24">
        <v>65</v>
      </c>
      <c r="L29" s="24">
        <v>65</v>
      </c>
      <c r="M29" s="24">
        <v>65</v>
      </c>
      <c r="N29" s="24">
        <v>65</v>
      </c>
      <c r="O29" s="24">
        <f t="shared" si="4"/>
        <v>780</v>
      </c>
      <c r="P29" s="30">
        <f t="shared" si="3"/>
        <v>5.5065301800211793E-3</v>
      </c>
    </row>
    <row r="30" spans="1:16" x14ac:dyDescent="0.2">
      <c r="A30" s="11" t="s">
        <v>164</v>
      </c>
      <c r="C30" s="24">
        <v>112.5</v>
      </c>
      <c r="D30" s="24">
        <v>112.5</v>
      </c>
      <c r="E30" s="24">
        <v>112.5</v>
      </c>
      <c r="F30" s="24">
        <v>112.5</v>
      </c>
      <c r="G30" s="24">
        <v>112.5</v>
      </c>
      <c r="H30" s="24">
        <v>112.5</v>
      </c>
      <c r="I30" s="24">
        <v>112.5</v>
      </c>
      <c r="J30" s="24">
        <v>112.5</v>
      </c>
      <c r="K30" s="24">
        <v>112.5</v>
      </c>
      <c r="L30" s="24">
        <v>112.5</v>
      </c>
      <c r="M30" s="24">
        <v>112.5</v>
      </c>
      <c r="N30" s="24">
        <v>112.5</v>
      </c>
      <c r="O30" s="24">
        <f t="shared" si="4"/>
        <v>1350</v>
      </c>
      <c r="P30" s="30">
        <f t="shared" si="3"/>
        <v>9.5305330038828098E-3</v>
      </c>
    </row>
    <row r="31" spans="1:16" x14ac:dyDescent="0.2">
      <c r="A31" s="11" t="s">
        <v>165</v>
      </c>
      <c r="C31" s="24">
        <v>59</v>
      </c>
      <c r="D31" s="24">
        <v>59</v>
      </c>
      <c r="E31" s="24">
        <v>59</v>
      </c>
      <c r="F31" s="24">
        <v>59</v>
      </c>
      <c r="G31" s="24">
        <v>59</v>
      </c>
      <c r="H31" s="24">
        <v>59</v>
      </c>
      <c r="I31" s="24">
        <v>59</v>
      </c>
      <c r="J31" s="24">
        <v>59</v>
      </c>
      <c r="K31" s="24">
        <v>59</v>
      </c>
      <c r="L31" s="24">
        <v>59</v>
      </c>
      <c r="M31" s="24">
        <v>59</v>
      </c>
      <c r="N31" s="24">
        <v>59</v>
      </c>
      <c r="O31" s="24">
        <f t="shared" si="4"/>
        <v>708</v>
      </c>
      <c r="P31" s="30">
        <f t="shared" si="3"/>
        <v>4.9982350864807628E-3</v>
      </c>
    </row>
    <row r="32" spans="1:16" x14ac:dyDescent="0.2">
      <c r="A32" s="11" t="s">
        <v>166</v>
      </c>
      <c r="C32" s="24">
        <v>0</v>
      </c>
      <c r="D32" s="24">
        <v>0</v>
      </c>
      <c r="E32" s="24">
        <v>0</v>
      </c>
      <c r="F32" s="24">
        <v>0</v>
      </c>
      <c r="G32" s="24">
        <v>0</v>
      </c>
      <c r="H32" s="24">
        <v>0</v>
      </c>
      <c r="I32" s="24">
        <v>0</v>
      </c>
      <c r="J32" s="24">
        <v>0</v>
      </c>
      <c r="K32" s="24">
        <v>0</v>
      </c>
      <c r="L32" s="24">
        <v>0</v>
      </c>
      <c r="M32" s="24">
        <v>0</v>
      </c>
      <c r="N32" s="24">
        <v>0</v>
      </c>
      <c r="O32" s="24">
        <f t="shared" si="4"/>
        <v>0</v>
      </c>
      <c r="P32" s="30">
        <f t="shared" si="3"/>
        <v>0</v>
      </c>
    </row>
    <row r="33" spans="1:16" x14ac:dyDescent="0.2">
      <c r="A33" s="11" t="s">
        <v>167</v>
      </c>
      <c r="C33" s="24">
        <v>0</v>
      </c>
      <c r="D33" s="24">
        <v>0</v>
      </c>
      <c r="E33" s="24">
        <v>0</v>
      </c>
      <c r="F33" s="24">
        <v>0</v>
      </c>
      <c r="G33" s="24">
        <v>0</v>
      </c>
      <c r="H33" s="24">
        <v>0</v>
      </c>
      <c r="I33" s="24">
        <v>0</v>
      </c>
      <c r="J33" s="24">
        <v>0</v>
      </c>
      <c r="K33" s="24">
        <v>0</v>
      </c>
      <c r="L33" s="24">
        <v>0</v>
      </c>
      <c r="M33" s="24">
        <v>0</v>
      </c>
      <c r="N33" s="24">
        <v>0</v>
      </c>
      <c r="O33" s="24">
        <v>0</v>
      </c>
      <c r="P33" s="30">
        <f t="shared" si="3"/>
        <v>0</v>
      </c>
    </row>
    <row r="34" spans="1:16" x14ac:dyDescent="0.2">
      <c r="A34" s="11" t="s">
        <v>168</v>
      </c>
      <c r="C34" s="24">
        <v>0</v>
      </c>
      <c r="D34" s="24">
        <v>0</v>
      </c>
      <c r="E34" s="24">
        <v>0</v>
      </c>
      <c r="F34" s="24">
        <v>0</v>
      </c>
      <c r="G34" s="24">
        <v>0</v>
      </c>
      <c r="H34" s="24">
        <v>0</v>
      </c>
      <c r="I34" s="24">
        <v>0</v>
      </c>
      <c r="J34" s="24">
        <v>0</v>
      </c>
      <c r="K34" s="24">
        <v>0</v>
      </c>
      <c r="L34" s="24">
        <v>0</v>
      </c>
      <c r="M34" s="24">
        <v>0</v>
      </c>
      <c r="N34" s="24">
        <v>0</v>
      </c>
      <c r="O34" s="24">
        <f t="shared" ref="O34:O43" si="5">SUM(C34:N34)</f>
        <v>0</v>
      </c>
      <c r="P34" s="30">
        <f t="shared" si="3"/>
        <v>0</v>
      </c>
    </row>
    <row r="35" spans="1:16" x14ac:dyDescent="0.2">
      <c r="A35" s="11" t="s">
        <v>169</v>
      </c>
      <c r="C35" s="24">
        <v>75</v>
      </c>
      <c r="D35" s="24">
        <v>75</v>
      </c>
      <c r="E35" s="24">
        <v>75</v>
      </c>
      <c r="F35" s="24">
        <v>75</v>
      </c>
      <c r="G35" s="24">
        <v>75</v>
      </c>
      <c r="H35" s="24">
        <v>75</v>
      </c>
      <c r="I35" s="24">
        <v>75</v>
      </c>
      <c r="J35" s="24">
        <v>75</v>
      </c>
      <c r="K35" s="24">
        <v>75</v>
      </c>
      <c r="L35" s="24">
        <v>75</v>
      </c>
      <c r="M35" s="24">
        <v>75</v>
      </c>
      <c r="N35" s="24">
        <v>75</v>
      </c>
      <c r="O35" s="24">
        <f t="shared" si="5"/>
        <v>900</v>
      </c>
      <c r="P35" s="30">
        <f t="shared" si="3"/>
        <v>6.3536886692552065E-3</v>
      </c>
    </row>
    <row r="36" spans="1:16" x14ac:dyDescent="0.2">
      <c r="A36" s="11" t="s">
        <v>193</v>
      </c>
      <c r="C36" s="24">
        <v>37</v>
      </c>
      <c r="D36" s="24">
        <v>37</v>
      </c>
      <c r="E36" s="24">
        <v>37</v>
      </c>
      <c r="F36" s="24">
        <v>37</v>
      </c>
      <c r="G36" s="24">
        <v>37</v>
      </c>
      <c r="H36" s="24">
        <v>37</v>
      </c>
      <c r="I36" s="24">
        <v>37</v>
      </c>
      <c r="J36" s="24">
        <v>37</v>
      </c>
      <c r="K36" s="24">
        <v>37</v>
      </c>
      <c r="L36" s="24">
        <v>37</v>
      </c>
      <c r="M36" s="24">
        <v>37</v>
      </c>
      <c r="N36" s="24">
        <v>37</v>
      </c>
      <c r="O36" s="24">
        <f t="shared" si="5"/>
        <v>444</v>
      </c>
      <c r="P36" s="30">
        <f t="shared" si="3"/>
        <v>3.1344864101659018E-3</v>
      </c>
    </row>
    <row r="37" spans="1:16" x14ac:dyDescent="0.2">
      <c r="A37" s="11" t="s">
        <v>170</v>
      </c>
      <c r="C37" s="24">
        <v>66.666666666666671</v>
      </c>
      <c r="D37" s="24">
        <v>66.666666666666671</v>
      </c>
      <c r="E37" s="24">
        <v>66.666666666666671</v>
      </c>
      <c r="F37" s="24">
        <v>66.666666666666671</v>
      </c>
      <c r="G37" s="24">
        <v>66.666666666666671</v>
      </c>
      <c r="H37" s="24">
        <v>66.666666666666671</v>
      </c>
      <c r="I37" s="24">
        <v>66.666666666666671</v>
      </c>
      <c r="J37" s="24">
        <v>66.666666666666671</v>
      </c>
      <c r="K37" s="24">
        <v>66.666666666666671</v>
      </c>
      <c r="L37" s="24">
        <v>66.666666666666671</v>
      </c>
      <c r="M37" s="24">
        <v>66.666666666666671</v>
      </c>
      <c r="N37" s="24">
        <v>66.666666666666671</v>
      </c>
      <c r="O37" s="24">
        <f t="shared" si="5"/>
        <v>799.99999999999989</v>
      </c>
      <c r="P37" s="30">
        <f t="shared" si="3"/>
        <v>5.6477232615601827E-3</v>
      </c>
    </row>
    <row r="38" spans="1:16" x14ac:dyDescent="0.2">
      <c r="A38" s="11" t="s">
        <v>171</v>
      </c>
      <c r="C38" s="24">
        <v>0</v>
      </c>
      <c r="D38" s="24">
        <v>0</v>
      </c>
      <c r="E38" s="24">
        <v>0</v>
      </c>
      <c r="F38" s="24">
        <v>0</v>
      </c>
      <c r="G38" s="24">
        <v>0</v>
      </c>
      <c r="H38" s="24">
        <v>0</v>
      </c>
      <c r="I38" s="24">
        <v>0</v>
      </c>
      <c r="J38" s="24">
        <v>0</v>
      </c>
      <c r="K38" s="24">
        <v>0</v>
      </c>
      <c r="L38" s="24">
        <v>0</v>
      </c>
      <c r="M38" s="24">
        <v>0</v>
      </c>
      <c r="N38" s="24">
        <v>0</v>
      </c>
      <c r="O38" s="24">
        <f t="shared" si="5"/>
        <v>0</v>
      </c>
      <c r="P38" s="30">
        <f t="shared" si="3"/>
        <v>0</v>
      </c>
    </row>
    <row r="39" spans="1:16" x14ac:dyDescent="0.2">
      <c r="A39" s="11" t="s">
        <v>172</v>
      </c>
      <c r="C39" s="24">
        <v>250</v>
      </c>
      <c r="D39" s="24">
        <v>250</v>
      </c>
      <c r="E39" s="24">
        <v>250</v>
      </c>
      <c r="F39" s="24">
        <v>250</v>
      </c>
      <c r="G39" s="24">
        <v>250</v>
      </c>
      <c r="H39" s="24">
        <v>250</v>
      </c>
      <c r="I39" s="24">
        <v>250</v>
      </c>
      <c r="J39" s="24">
        <v>250</v>
      </c>
      <c r="K39" s="24">
        <v>250</v>
      </c>
      <c r="L39" s="24">
        <v>250</v>
      </c>
      <c r="M39" s="24">
        <v>250</v>
      </c>
      <c r="N39" s="24">
        <v>250</v>
      </c>
      <c r="O39" s="24">
        <f t="shared" si="5"/>
        <v>3000</v>
      </c>
      <c r="P39" s="30">
        <f t="shared" si="3"/>
        <v>2.1178962230850688E-2</v>
      </c>
    </row>
    <row r="40" spans="1:16" x14ac:dyDescent="0.2">
      <c r="A40" s="11" t="s">
        <v>173</v>
      </c>
      <c r="C40" s="24">
        <v>0</v>
      </c>
      <c r="D40" s="24">
        <v>0</v>
      </c>
      <c r="E40" s="24">
        <v>0</v>
      </c>
      <c r="F40" s="24">
        <v>0</v>
      </c>
      <c r="G40" s="24">
        <v>0</v>
      </c>
      <c r="H40" s="24">
        <v>0</v>
      </c>
      <c r="I40" s="24">
        <v>0</v>
      </c>
      <c r="J40" s="24">
        <v>0</v>
      </c>
      <c r="K40" s="24">
        <v>0</v>
      </c>
      <c r="L40" s="24">
        <v>0</v>
      </c>
      <c r="M40" s="24">
        <v>0</v>
      </c>
      <c r="N40" s="24">
        <v>0</v>
      </c>
      <c r="O40" s="24">
        <f t="shared" si="5"/>
        <v>0</v>
      </c>
      <c r="P40" s="30">
        <f t="shared" si="3"/>
        <v>0</v>
      </c>
    </row>
    <row r="41" spans="1:16" x14ac:dyDescent="0.2">
      <c r="A41" s="11" t="s">
        <v>186</v>
      </c>
      <c r="C41" s="24">
        <v>33.33</v>
      </c>
      <c r="D41" s="24">
        <v>33.33</v>
      </c>
      <c r="E41" s="24">
        <v>33.33</v>
      </c>
      <c r="F41" s="24">
        <v>33.33</v>
      </c>
      <c r="G41" s="24">
        <v>33.33</v>
      </c>
      <c r="H41" s="24">
        <v>33.33</v>
      </c>
      <c r="I41" s="24">
        <v>33.33</v>
      </c>
      <c r="J41" s="24">
        <v>33.33</v>
      </c>
      <c r="K41" s="24">
        <v>33.33</v>
      </c>
      <c r="L41" s="24">
        <v>33.33</v>
      </c>
      <c r="M41" s="24">
        <v>33.33</v>
      </c>
      <c r="N41" s="24">
        <v>33.33</v>
      </c>
      <c r="O41" s="24">
        <f t="shared" si="5"/>
        <v>399.95999999999987</v>
      </c>
      <c r="P41" s="30">
        <f t="shared" si="3"/>
        <v>2.8235792446170129E-3</v>
      </c>
    </row>
    <row r="42" spans="1:16" x14ac:dyDescent="0.2">
      <c r="A42" s="11" t="s">
        <v>174</v>
      </c>
      <c r="C42" s="24">
        <v>250</v>
      </c>
      <c r="D42" s="24">
        <v>250</v>
      </c>
      <c r="E42" s="24">
        <v>250</v>
      </c>
      <c r="F42" s="24">
        <v>250</v>
      </c>
      <c r="G42" s="24">
        <v>250</v>
      </c>
      <c r="H42" s="24">
        <v>250</v>
      </c>
      <c r="I42" s="24">
        <v>250</v>
      </c>
      <c r="J42" s="24">
        <v>250</v>
      </c>
      <c r="K42" s="24">
        <v>250</v>
      </c>
      <c r="L42" s="24">
        <v>250</v>
      </c>
      <c r="M42" s="24">
        <v>250</v>
      </c>
      <c r="N42" s="24">
        <v>250</v>
      </c>
      <c r="O42" s="24">
        <f t="shared" si="5"/>
        <v>3000</v>
      </c>
      <c r="P42" s="30">
        <f t="shared" si="3"/>
        <v>2.1178962230850688E-2</v>
      </c>
    </row>
    <row r="43" spans="1:16" x14ac:dyDescent="0.2">
      <c r="A43" s="11" t="s">
        <v>175</v>
      </c>
      <c r="C43" s="24">
        <v>62.5</v>
      </c>
      <c r="D43" s="24">
        <v>62.5</v>
      </c>
      <c r="E43" s="24">
        <v>62.5</v>
      </c>
      <c r="F43" s="24">
        <v>62.5</v>
      </c>
      <c r="G43" s="24">
        <v>62.5</v>
      </c>
      <c r="H43" s="24">
        <v>62.5</v>
      </c>
      <c r="I43" s="24">
        <v>62.5</v>
      </c>
      <c r="J43" s="24">
        <v>62.5</v>
      </c>
      <c r="K43" s="24">
        <v>62.5</v>
      </c>
      <c r="L43" s="24">
        <v>62.5</v>
      </c>
      <c r="M43" s="24">
        <v>62.5</v>
      </c>
      <c r="N43" s="24">
        <v>62.5</v>
      </c>
      <c r="O43" s="24">
        <f t="shared" si="5"/>
        <v>750</v>
      </c>
      <c r="P43" s="30">
        <f t="shared" si="3"/>
        <v>5.2947405577126721E-3</v>
      </c>
    </row>
    <row r="44" spans="1:16" s="12" customFormat="1" x14ac:dyDescent="0.2">
      <c r="A44" s="12" t="s">
        <v>152</v>
      </c>
      <c r="C44" s="24">
        <f>SUM(C16:C43)</f>
        <v>2589.8199999999997</v>
      </c>
      <c r="D44" s="24">
        <f t="shared" ref="D44:O44" si="6">SUM(D16:D43)</f>
        <v>2589.8199999999997</v>
      </c>
      <c r="E44" s="24">
        <f t="shared" si="6"/>
        <v>2589.8199999999997</v>
      </c>
      <c r="F44" s="24">
        <f t="shared" si="6"/>
        <v>2589.8199999999997</v>
      </c>
      <c r="G44" s="24">
        <f t="shared" si="6"/>
        <v>2589.8199999999997</v>
      </c>
      <c r="H44" s="24">
        <f t="shared" si="6"/>
        <v>2589.8199999999997</v>
      </c>
      <c r="I44" s="24">
        <f t="shared" si="6"/>
        <v>2589.8199999999997</v>
      </c>
      <c r="J44" s="24">
        <f t="shared" si="6"/>
        <v>2589.8199999999997</v>
      </c>
      <c r="K44" s="24">
        <f t="shared" si="6"/>
        <v>2589.8199999999997</v>
      </c>
      <c r="L44" s="24">
        <f t="shared" si="6"/>
        <v>2589.8199999999997</v>
      </c>
      <c r="M44" s="24">
        <f t="shared" si="6"/>
        <v>2589.8199999999997</v>
      </c>
      <c r="N44" s="24">
        <f t="shared" si="6"/>
        <v>2589.8199999999997</v>
      </c>
      <c r="O44" s="24">
        <f t="shared" si="6"/>
        <v>31077.839999999997</v>
      </c>
      <c r="P44" s="30">
        <f t="shared" si="3"/>
        <v>0.21939879985880689</v>
      </c>
    </row>
    <row r="45" spans="1:16" s="12" customFormat="1" x14ac:dyDescent="0.2">
      <c r="C45" s="24"/>
      <c r="D45" s="24"/>
      <c r="E45" s="24"/>
      <c r="F45" s="24"/>
      <c r="G45" s="24"/>
      <c r="H45" s="24"/>
      <c r="I45" s="24"/>
      <c r="J45" s="24"/>
      <c r="K45" s="24"/>
      <c r="L45" s="24"/>
      <c r="M45" s="24"/>
      <c r="N45" s="24"/>
      <c r="O45" s="24"/>
      <c r="P45" s="30"/>
    </row>
    <row r="46" spans="1:16" s="12" customFormat="1" x14ac:dyDescent="0.2">
      <c r="C46" s="24"/>
      <c r="D46" s="24"/>
      <c r="E46" s="24"/>
      <c r="F46" s="24"/>
      <c r="G46" s="24"/>
      <c r="H46" s="24"/>
      <c r="I46" s="24"/>
      <c r="J46" s="24"/>
      <c r="K46" s="24"/>
      <c r="L46" s="24"/>
      <c r="M46" s="24"/>
      <c r="N46" s="24"/>
      <c r="O46" s="24"/>
      <c r="P46" s="30"/>
    </row>
    <row r="47" spans="1:16" s="12" customFormat="1" x14ac:dyDescent="0.2">
      <c r="A47" s="12" t="s">
        <v>129</v>
      </c>
      <c r="C47" s="24">
        <f t="shared" ref="C47:O47" si="7">C12-C44</f>
        <v>7547.68</v>
      </c>
      <c r="D47" s="24">
        <f t="shared" si="7"/>
        <v>9047.68</v>
      </c>
      <c r="E47" s="24">
        <f t="shared" si="7"/>
        <v>11047.68</v>
      </c>
      <c r="F47" s="24">
        <f t="shared" si="7"/>
        <v>7547.68</v>
      </c>
      <c r="G47" s="24">
        <f t="shared" si="7"/>
        <v>9047.68</v>
      </c>
      <c r="H47" s="24">
        <f t="shared" si="7"/>
        <v>11047.68</v>
      </c>
      <c r="I47" s="24">
        <f t="shared" si="7"/>
        <v>7547.68</v>
      </c>
      <c r="J47" s="24">
        <f t="shared" si="7"/>
        <v>9047.68</v>
      </c>
      <c r="K47" s="24">
        <f t="shared" si="7"/>
        <v>11047.68</v>
      </c>
      <c r="L47" s="24">
        <f t="shared" si="7"/>
        <v>7547.68</v>
      </c>
      <c r="M47" s="24">
        <f t="shared" si="7"/>
        <v>9047.68</v>
      </c>
      <c r="N47" s="24">
        <f t="shared" si="7"/>
        <v>11047.68</v>
      </c>
      <c r="O47" s="24">
        <f t="shared" si="7"/>
        <v>110572.16</v>
      </c>
      <c r="P47" s="30">
        <f>O47/$O$9</f>
        <v>0.78060120014119305</v>
      </c>
    </row>
    <row r="49" spans="1:11" x14ac:dyDescent="0.2">
      <c r="A49" s="31" t="s">
        <v>190</v>
      </c>
      <c r="B49" s="32"/>
      <c r="C49" s="32"/>
      <c r="D49" s="32"/>
      <c r="E49" s="32"/>
      <c r="F49" s="32"/>
      <c r="G49" s="32"/>
    </row>
    <row r="50" spans="1:11" x14ac:dyDescent="0.2">
      <c r="A50" s="11" t="s">
        <v>154</v>
      </c>
      <c r="B50" s="32"/>
      <c r="C50" s="32" t="s">
        <v>191</v>
      </c>
      <c r="D50" s="32"/>
      <c r="E50" s="32"/>
      <c r="F50" s="32"/>
      <c r="G50" s="32"/>
      <c r="H50" s="32"/>
      <c r="I50" s="10"/>
      <c r="J50" s="10"/>
      <c r="K50" s="10"/>
    </row>
    <row r="51" spans="1:11" x14ac:dyDescent="0.2">
      <c r="A51" s="11" t="s">
        <v>155</v>
      </c>
      <c r="B51" s="32"/>
      <c r="C51" s="32" t="s">
        <v>192</v>
      </c>
      <c r="D51" s="32"/>
      <c r="E51" s="32"/>
      <c r="F51" s="32"/>
      <c r="G51" s="32"/>
      <c r="H51" s="32"/>
      <c r="I51" s="10"/>
      <c r="J51" s="10"/>
      <c r="K51" s="10"/>
    </row>
    <row r="52" spans="1:11" x14ac:dyDescent="0.2">
      <c r="A52" s="11" t="s">
        <v>183</v>
      </c>
      <c r="B52" s="32"/>
      <c r="C52" s="32" t="s">
        <v>214</v>
      </c>
      <c r="D52" s="32"/>
      <c r="E52" s="32"/>
      <c r="F52" s="32"/>
      <c r="G52" s="32"/>
      <c r="H52" s="32"/>
      <c r="I52" s="10"/>
      <c r="J52" s="10"/>
      <c r="K52" s="10"/>
    </row>
    <row r="53" spans="1:11" x14ac:dyDescent="0.2">
      <c r="A53" s="11" t="s">
        <v>156</v>
      </c>
      <c r="B53" s="32"/>
      <c r="C53" s="32" t="s">
        <v>194</v>
      </c>
      <c r="D53" s="32"/>
      <c r="E53" s="32"/>
      <c r="F53" s="32"/>
      <c r="G53" s="32"/>
      <c r="H53" s="32"/>
      <c r="I53" s="10"/>
      <c r="J53" s="10"/>
      <c r="K53" s="10"/>
    </row>
    <row r="54" spans="1:11" x14ac:dyDescent="0.2">
      <c r="A54" s="11" t="s">
        <v>157</v>
      </c>
      <c r="B54" s="32"/>
      <c r="C54" s="32" t="s">
        <v>195</v>
      </c>
      <c r="D54" s="32"/>
      <c r="E54" s="32"/>
      <c r="F54" s="32"/>
      <c r="G54" s="32"/>
      <c r="H54" s="32"/>
      <c r="I54" s="10"/>
      <c r="J54" s="10"/>
      <c r="K54" s="10"/>
    </row>
    <row r="55" spans="1:11" x14ac:dyDescent="0.2">
      <c r="A55" s="11" t="s">
        <v>158</v>
      </c>
      <c r="B55" s="32"/>
      <c r="C55" s="32" t="s">
        <v>196</v>
      </c>
      <c r="D55" s="32"/>
      <c r="E55" s="32"/>
      <c r="F55" s="32"/>
      <c r="G55" s="32"/>
      <c r="H55" s="32"/>
      <c r="I55" s="10"/>
      <c r="J55" s="10"/>
      <c r="K55" s="10"/>
    </row>
    <row r="56" spans="1:11" x14ac:dyDescent="0.2">
      <c r="A56" s="11" t="s">
        <v>160</v>
      </c>
      <c r="B56" s="32"/>
      <c r="C56" s="32" t="s">
        <v>197</v>
      </c>
      <c r="D56" s="32"/>
      <c r="E56" s="32"/>
      <c r="F56" s="32"/>
      <c r="G56" s="32"/>
      <c r="H56" s="32"/>
      <c r="I56" s="10"/>
      <c r="J56" s="10"/>
      <c r="K56" s="10"/>
    </row>
    <row r="57" spans="1:11" x14ac:dyDescent="0.2">
      <c r="A57" s="11" t="s">
        <v>185</v>
      </c>
      <c r="B57" s="32"/>
      <c r="C57" s="32" t="s">
        <v>198</v>
      </c>
      <c r="D57" s="32"/>
      <c r="E57" s="32"/>
      <c r="F57" s="32"/>
      <c r="G57" s="32"/>
      <c r="H57" s="32"/>
      <c r="I57" s="10"/>
      <c r="J57" s="10"/>
      <c r="K57" s="10"/>
    </row>
    <row r="58" spans="1:11" x14ac:dyDescent="0.2">
      <c r="A58" s="11" t="s">
        <v>161</v>
      </c>
      <c r="B58" s="32"/>
      <c r="C58" s="32" t="s">
        <v>199</v>
      </c>
      <c r="D58" s="32"/>
      <c r="E58" s="32"/>
      <c r="F58" s="32"/>
      <c r="G58" s="32"/>
      <c r="H58" s="32"/>
      <c r="I58" s="10"/>
      <c r="J58" s="10"/>
      <c r="K58" s="10"/>
    </row>
    <row r="59" spans="1:11" x14ac:dyDescent="0.2">
      <c r="A59" s="11" t="s">
        <v>162</v>
      </c>
      <c r="B59" s="32"/>
      <c r="C59" s="32" t="s">
        <v>200</v>
      </c>
      <c r="D59" s="32"/>
      <c r="E59" s="32"/>
      <c r="F59" s="32"/>
      <c r="G59" s="32"/>
      <c r="H59" s="32"/>
      <c r="I59" s="10"/>
      <c r="J59" s="10"/>
      <c r="K59" s="10"/>
    </row>
    <row r="60" spans="1:11" x14ac:dyDescent="0.2">
      <c r="A60" s="11" t="s">
        <v>163</v>
      </c>
      <c r="B60" s="32"/>
      <c r="C60" s="41" t="s">
        <v>201</v>
      </c>
      <c r="D60" s="41"/>
      <c r="E60" s="41"/>
      <c r="F60" s="41"/>
      <c r="G60" s="41"/>
      <c r="H60" s="41"/>
      <c r="I60" s="10"/>
      <c r="J60" s="10"/>
      <c r="K60" s="10"/>
    </row>
    <row r="61" spans="1:11" x14ac:dyDescent="0.2">
      <c r="A61" s="11" t="s">
        <v>187</v>
      </c>
      <c r="B61" s="32"/>
      <c r="C61" s="41" t="s">
        <v>202</v>
      </c>
      <c r="D61" s="32"/>
      <c r="E61" s="32"/>
      <c r="F61" s="32"/>
      <c r="G61" s="32"/>
      <c r="H61" s="32"/>
      <c r="I61" s="10"/>
      <c r="J61" s="10"/>
      <c r="K61" s="10"/>
    </row>
    <row r="62" spans="1:11" x14ac:dyDescent="0.2">
      <c r="A62" s="11" t="s">
        <v>184</v>
      </c>
      <c r="B62" s="32"/>
      <c r="C62" s="32" t="s">
        <v>203</v>
      </c>
      <c r="D62" s="32"/>
      <c r="E62" s="32"/>
      <c r="F62" s="32"/>
      <c r="G62" s="32"/>
      <c r="H62" s="10"/>
      <c r="I62" s="10"/>
      <c r="J62" s="10"/>
      <c r="K62" s="10"/>
    </row>
    <row r="63" spans="1:11" x14ac:dyDescent="0.2">
      <c r="A63" s="11" t="s">
        <v>164</v>
      </c>
      <c r="B63" s="10"/>
      <c r="C63" s="41" t="s">
        <v>204</v>
      </c>
      <c r="D63" s="10"/>
      <c r="E63" s="10"/>
      <c r="F63" s="10"/>
      <c r="G63" s="10"/>
      <c r="H63" s="10"/>
      <c r="I63" s="10"/>
      <c r="J63" s="10"/>
      <c r="K63" s="10"/>
    </row>
    <row r="64" spans="1:11" x14ac:dyDescent="0.2">
      <c r="A64" s="11" t="s">
        <v>165</v>
      </c>
      <c r="B64" s="10"/>
      <c r="C64" s="10" t="s">
        <v>205</v>
      </c>
      <c r="D64" s="10"/>
      <c r="E64" s="10"/>
      <c r="F64" s="10"/>
      <c r="G64" s="10"/>
      <c r="H64" s="10"/>
      <c r="I64" s="10"/>
      <c r="J64" s="10"/>
      <c r="K64" s="10"/>
    </row>
    <row r="65" spans="1:11" x14ac:dyDescent="0.2">
      <c r="A65" s="11" t="s">
        <v>169</v>
      </c>
      <c r="B65" s="10"/>
      <c r="C65" s="10" t="s">
        <v>206</v>
      </c>
      <c r="D65" s="10"/>
      <c r="E65" s="10"/>
      <c r="F65" s="10"/>
      <c r="G65" s="10"/>
      <c r="H65" s="10"/>
      <c r="I65" s="10"/>
      <c r="J65" s="10"/>
      <c r="K65" s="10"/>
    </row>
    <row r="66" spans="1:11" x14ac:dyDescent="0.2">
      <c r="A66" s="11" t="s">
        <v>193</v>
      </c>
      <c r="B66" s="10"/>
      <c r="C66" s="10" t="s">
        <v>212</v>
      </c>
      <c r="D66" s="10"/>
      <c r="E66" s="10"/>
      <c r="F66" s="10"/>
      <c r="G66" s="10"/>
      <c r="H66" s="10"/>
      <c r="I66" s="10"/>
      <c r="J66" s="10"/>
      <c r="K66" s="10"/>
    </row>
    <row r="67" spans="1:11" x14ac:dyDescent="0.2">
      <c r="A67" s="11" t="s">
        <v>170</v>
      </c>
      <c r="B67" s="10"/>
      <c r="C67" s="10" t="s">
        <v>208</v>
      </c>
      <c r="D67" s="10"/>
      <c r="E67" s="10"/>
      <c r="F67" s="10"/>
      <c r="G67" s="10"/>
      <c r="H67" s="10"/>
      <c r="I67" s="10"/>
      <c r="J67" s="10"/>
      <c r="K67" s="10"/>
    </row>
    <row r="68" spans="1:11" x14ac:dyDescent="0.2">
      <c r="A68" s="11" t="s">
        <v>172</v>
      </c>
      <c r="B68" s="10"/>
      <c r="C68" s="41" t="s">
        <v>207</v>
      </c>
      <c r="D68" s="10"/>
      <c r="E68" s="10"/>
      <c r="F68" s="10"/>
      <c r="G68" s="10"/>
      <c r="H68" s="10"/>
      <c r="I68" s="10"/>
      <c r="J68" s="10"/>
      <c r="K68" s="10"/>
    </row>
    <row r="69" spans="1:11" x14ac:dyDescent="0.2">
      <c r="A69" s="11" t="s">
        <v>173</v>
      </c>
      <c r="B69" s="10"/>
      <c r="C69" s="10" t="s">
        <v>209</v>
      </c>
      <c r="D69" s="10"/>
      <c r="E69" s="10"/>
      <c r="F69" s="10"/>
      <c r="G69" s="10"/>
      <c r="H69" s="10"/>
      <c r="I69" s="10"/>
      <c r="J69" s="10"/>
      <c r="K69" s="10"/>
    </row>
    <row r="70" spans="1:11" x14ac:dyDescent="0.2">
      <c r="A70" s="11" t="s">
        <v>186</v>
      </c>
      <c r="B70" s="10"/>
      <c r="C70" s="10" t="s">
        <v>213</v>
      </c>
      <c r="D70" s="10"/>
      <c r="E70" s="10"/>
      <c r="F70" s="10"/>
      <c r="G70" s="10"/>
      <c r="H70" s="10"/>
      <c r="I70" s="10"/>
      <c r="J70" s="10"/>
      <c r="K70" s="10"/>
    </row>
    <row r="71" spans="1:11" x14ac:dyDescent="0.2">
      <c r="A71" s="11" t="s">
        <v>174</v>
      </c>
      <c r="B71" s="10"/>
      <c r="C71" s="10" t="s">
        <v>210</v>
      </c>
      <c r="D71" s="10"/>
      <c r="E71" s="10"/>
      <c r="F71" s="10"/>
      <c r="G71" s="10"/>
      <c r="H71" s="10"/>
      <c r="I71" s="10"/>
      <c r="J71" s="10"/>
      <c r="K71" s="10"/>
    </row>
    <row r="72" spans="1:11" x14ac:dyDescent="0.2">
      <c r="A72" s="11" t="s">
        <v>175</v>
      </c>
      <c r="B72" s="10"/>
      <c r="C72" s="10" t="s">
        <v>211</v>
      </c>
      <c r="D72" s="10"/>
      <c r="E72" s="10"/>
      <c r="F72" s="10"/>
      <c r="G72" s="10"/>
      <c r="H72" s="10"/>
      <c r="I72" s="10"/>
      <c r="J72" s="10"/>
      <c r="K72" s="10"/>
    </row>
    <row r="73" spans="1:11" x14ac:dyDescent="0.2">
      <c r="A73" s="10"/>
      <c r="B73" s="10"/>
      <c r="C73" s="10"/>
      <c r="D73" s="10"/>
      <c r="E73" s="10"/>
      <c r="F73" s="10"/>
      <c r="G73" s="10"/>
      <c r="H73" s="10"/>
      <c r="I73" s="10"/>
      <c r="J73" s="10"/>
      <c r="K73" s="10"/>
    </row>
  </sheetData>
  <mergeCells count="1">
    <mergeCell ref="A1:P1"/>
  </mergeCells>
  <phoneticPr fontId="3" type="noConversion"/>
  <pageMargins left="0.25" right="0.25" top="0.46" bottom="0.7" header="0.72" footer="0.81"/>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8"/>
  <sheetViews>
    <sheetView workbookViewId="0">
      <selection sqref="A1:G1"/>
    </sheetView>
  </sheetViews>
  <sheetFormatPr defaultRowHeight="11.25" x14ac:dyDescent="0.2"/>
  <cols>
    <col min="1" max="1" width="22.85546875" style="9" bestFit="1" customWidth="1"/>
    <col min="2" max="2" width="4.42578125" style="9" bestFit="1" customWidth="1"/>
    <col min="3" max="3" width="11.85546875" style="9" bestFit="1" customWidth="1"/>
    <col min="4" max="4" width="4.85546875" style="9" bestFit="1" customWidth="1"/>
    <col min="5" max="5" width="7.7109375" style="9" bestFit="1" customWidth="1"/>
    <col min="6" max="6" width="8" style="9" bestFit="1" customWidth="1"/>
    <col min="7" max="7" width="9.28515625" style="9" bestFit="1" customWidth="1"/>
    <col min="8" max="8" width="8" style="9" bestFit="1" customWidth="1"/>
    <col min="9" max="9" width="7.7109375" style="9" bestFit="1" customWidth="1"/>
    <col min="10" max="10" width="7" style="9" bestFit="1" customWidth="1"/>
    <col min="11" max="11" width="9.28515625" style="9" bestFit="1" customWidth="1"/>
    <col min="12" max="16384" width="9.140625" style="9"/>
  </cols>
  <sheetData>
    <row r="1" spans="1:11" ht="20.25" x14ac:dyDescent="0.3">
      <c r="A1" s="53" t="s">
        <v>224</v>
      </c>
      <c r="B1" s="53"/>
      <c r="C1" s="57"/>
      <c r="D1" s="57"/>
      <c r="E1" s="57"/>
      <c r="F1" s="57"/>
      <c r="G1" s="57"/>
    </row>
    <row r="2" spans="1:11" ht="20.25" x14ac:dyDescent="0.3">
      <c r="A2" s="60"/>
      <c r="B2" s="35"/>
      <c r="C2" s="34"/>
      <c r="D2" s="34"/>
      <c r="E2" s="34"/>
      <c r="F2" s="34"/>
      <c r="G2" s="34"/>
    </row>
    <row r="3" spans="1:11" x14ac:dyDescent="0.2">
      <c r="A3" s="16" t="s">
        <v>130</v>
      </c>
      <c r="B3" s="9" t="s">
        <v>131</v>
      </c>
      <c r="C3" s="9" t="s">
        <v>132</v>
      </c>
      <c r="D3" s="9" t="s">
        <v>133</v>
      </c>
      <c r="E3" s="9" t="s">
        <v>134</v>
      </c>
      <c r="F3" s="9" t="s">
        <v>135</v>
      </c>
      <c r="G3" s="9" t="s">
        <v>136</v>
      </c>
      <c r="H3" s="9" t="s">
        <v>137</v>
      </c>
      <c r="I3" s="9" t="s">
        <v>138</v>
      </c>
      <c r="J3" s="9" t="s">
        <v>139</v>
      </c>
      <c r="K3" s="9" t="s">
        <v>140</v>
      </c>
    </row>
    <row r="4" spans="1:11" x14ac:dyDescent="0.2">
      <c r="A4" s="16"/>
    </row>
    <row r="5" spans="1:11" x14ac:dyDescent="0.2">
      <c r="A5" s="16" t="s">
        <v>141</v>
      </c>
      <c r="E5" s="9">
        <v>20</v>
      </c>
      <c r="F5" s="9">
        <v>32</v>
      </c>
      <c r="G5" s="9">
        <v>19.2</v>
      </c>
    </row>
    <row r="6" spans="1:11" x14ac:dyDescent="0.2">
      <c r="A6" s="8" t="s">
        <v>90</v>
      </c>
      <c r="B6" s="8">
        <v>200</v>
      </c>
      <c r="C6" s="23">
        <v>1</v>
      </c>
      <c r="D6" s="8">
        <v>200</v>
      </c>
      <c r="E6" s="9">
        <v>40</v>
      </c>
      <c r="F6" s="9">
        <v>64</v>
      </c>
      <c r="G6" s="9">
        <v>38.4</v>
      </c>
    </row>
    <row r="7" spans="1:11" x14ac:dyDescent="0.2">
      <c r="A7" s="8" t="s">
        <v>84</v>
      </c>
      <c r="B7" s="8">
        <v>3000</v>
      </c>
      <c r="C7" s="23">
        <v>1</v>
      </c>
      <c r="D7" s="8">
        <v>3000</v>
      </c>
      <c r="E7" s="9">
        <v>600</v>
      </c>
      <c r="F7" s="9">
        <v>960</v>
      </c>
      <c r="G7" s="9">
        <v>576</v>
      </c>
    </row>
    <row r="8" spans="1:11" x14ac:dyDescent="0.2">
      <c r="A8" s="8" t="s">
        <v>83</v>
      </c>
      <c r="B8" s="8">
        <v>500</v>
      </c>
      <c r="C8" s="23">
        <v>1</v>
      </c>
      <c r="D8" s="8">
        <v>500</v>
      </c>
      <c r="E8" s="9">
        <v>100</v>
      </c>
      <c r="F8" s="9">
        <v>160</v>
      </c>
      <c r="G8" s="9">
        <v>96</v>
      </c>
    </row>
    <row r="9" spans="1:11" x14ac:dyDescent="0.2">
      <c r="A9" s="8" t="s">
        <v>87</v>
      </c>
      <c r="B9" s="8">
        <v>150</v>
      </c>
      <c r="C9" s="23">
        <v>1</v>
      </c>
      <c r="D9" s="8">
        <v>150</v>
      </c>
      <c r="E9" s="9">
        <v>30</v>
      </c>
      <c r="F9" s="9">
        <v>48</v>
      </c>
      <c r="G9" s="9">
        <v>28.8</v>
      </c>
    </row>
    <row r="10" spans="1:11" x14ac:dyDescent="0.2">
      <c r="A10" s="8" t="s">
        <v>82</v>
      </c>
      <c r="B10" s="8">
        <v>200</v>
      </c>
      <c r="C10" s="23">
        <v>1</v>
      </c>
      <c r="D10" s="8">
        <v>200</v>
      </c>
      <c r="E10" s="9">
        <v>40</v>
      </c>
      <c r="F10" s="9">
        <v>64</v>
      </c>
      <c r="G10" s="9">
        <v>38.4</v>
      </c>
    </row>
    <row r="11" spans="1:11" x14ac:dyDescent="0.2">
      <c r="A11" s="8" t="s">
        <v>85</v>
      </c>
      <c r="B11" s="8">
        <v>500</v>
      </c>
      <c r="C11" s="23">
        <v>1</v>
      </c>
      <c r="D11" s="8">
        <v>500</v>
      </c>
      <c r="E11" s="9">
        <v>100</v>
      </c>
      <c r="F11" s="9">
        <v>160</v>
      </c>
      <c r="G11" s="9">
        <v>96</v>
      </c>
    </row>
    <row r="12" spans="1:11" x14ac:dyDescent="0.2">
      <c r="A12" s="8" t="s">
        <v>91</v>
      </c>
      <c r="B12" s="8">
        <v>1000</v>
      </c>
      <c r="C12" s="23">
        <v>1</v>
      </c>
      <c r="D12" s="8">
        <v>1000</v>
      </c>
      <c r="E12" s="9">
        <v>200</v>
      </c>
      <c r="F12" s="9">
        <v>320</v>
      </c>
      <c r="G12" s="9">
        <v>192</v>
      </c>
    </row>
    <row r="13" spans="1:11" x14ac:dyDescent="0.2">
      <c r="A13" s="8" t="s">
        <v>88</v>
      </c>
      <c r="B13" s="8">
        <v>800</v>
      </c>
      <c r="C13" s="23">
        <v>1</v>
      </c>
      <c r="D13" s="8">
        <v>800</v>
      </c>
      <c r="E13" s="9">
        <v>160</v>
      </c>
      <c r="F13" s="9">
        <v>256</v>
      </c>
      <c r="G13" s="9">
        <v>153.6</v>
      </c>
    </row>
    <row r="14" spans="1:11" x14ac:dyDescent="0.2">
      <c r="A14" s="8" t="s">
        <v>86</v>
      </c>
      <c r="B14" s="8">
        <v>300</v>
      </c>
      <c r="C14" s="23">
        <v>1</v>
      </c>
      <c r="D14" s="8">
        <v>300</v>
      </c>
      <c r="E14" s="9">
        <v>60</v>
      </c>
      <c r="F14" s="9">
        <v>96</v>
      </c>
      <c r="G14" s="9">
        <v>57.6</v>
      </c>
    </row>
    <row r="15" spans="1:11" x14ac:dyDescent="0.2">
      <c r="A15" s="8" t="s">
        <v>89</v>
      </c>
      <c r="B15" s="8">
        <v>200</v>
      </c>
      <c r="C15" s="23">
        <v>1</v>
      </c>
      <c r="D15" s="8">
        <v>200</v>
      </c>
      <c r="E15" s="9">
        <v>40</v>
      </c>
      <c r="F15" s="9">
        <v>64</v>
      </c>
      <c r="G15" s="9">
        <v>38.4</v>
      </c>
    </row>
    <row r="16" spans="1:11" x14ac:dyDescent="0.2">
      <c r="A16" s="9" t="s">
        <v>108</v>
      </c>
      <c r="B16" s="9">
        <f>SUM(B6:B15)</f>
        <v>6850</v>
      </c>
      <c r="D16" s="9">
        <f>SUM(D6:D15)</f>
        <v>6850</v>
      </c>
      <c r="E16" s="9">
        <f>SUM(E6:E15)</f>
        <v>1370</v>
      </c>
      <c r="F16" s="9">
        <f>SUM(F6:F15)</f>
        <v>2192</v>
      </c>
      <c r="G16" s="9">
        <f>SUM(G6:G15)</f>
        <v>1315.1999999999998</v>
      </c>
    </row>
    <row r="18" spans="1:7" x14ac:dyDescent="0.2">
      <c r="A18" s="16" t="s">
        <v>142</v>
      </c>
      <c r="E18" s="9">
        <v>14.29</v>
      </c>
      <c r="F18" s="9">
        <v>24.49</v>
      </c>
      <c r="G18" s="9">
        <v>17.489999999999998</v>
      </c>
    </row>
    <row r="19" spans="1:7" x14ac:dyDescent="0.2">
      <c r="A19" s="8" t="s">
        <v>78</v>
      </c>
      <c r="B19" s="8">
        <v>350</v>
      </c>
      <c r="C19" s="23">
        <v>1</v>
      </c>
      <c r="D19" s="8">
        <v>350</v>
      </c>
      <c r="E19" s="9">
        <v>50.02</v>
      </c>
      <c r="F19" s="9">
        <v>85.72</v>
      </c>
      <c r="G19" s="9">
        <v>61.22</v>
      </c>
    </row>
    <row r="20" spans="1:7" x14ac:dyDescent="0.2">
      <c r="A20" s="8" t="s">
        <v>150</v>
      </c>
      <c r="B20" s="8">
        <v>15</v>
      </c>
      <c r="C20" s="23">
        <v>1</v>
      </c>
      <c r="D20" s="8">
        <v>15</v>
      </c>
      <c r="E20" s="9">
        <v>2.14</v>
      </c>
      <c r="F20" s="9">
        <v>3.67</v>
      </c>
      <c r="G20" s="9">
        <v>2.62</v>
      </c>
    </row>
    <row r="21" spans="1:7" x14ac:dyDescent="0.2">
      <c r="A21" s="8" t="s">
        <v>74</v>
      </c>
      <c r="B21" s="8">
        <v>150</v>
      </c>
      <c r="C21" s="23">
        <v>1</v>
      </c>
      <c r="D21" s="8">
        <v>150</v>
      </c>
      <c r="E21" s="9">
        <v>21.44</v>
      </c>
      <c r="F21" s="9">
        <v>36.74</v>
      </c>
      <c r="G21" s="9">
        <v>26.24</v>
      </c>
    </row>
    <row r="22" spans="1:7" x14ac:dyDescent="0.2">
      <c r="A22" s="9" t="s">
        <v>76</v>
      </c>
      <c r="B22" s="9">
        <v>300</v>
      </c>
      <c r="C22" s="23">
        <v>1</v>
      </c>
      <c r="D22" s="9">
        <v>300</v>
      </c>
      <c r="E22" s="9">
        <v>42.87</v>
      </c>
      <c r="F22" s="9">
        <v>73.47</v>
      </c>
      <c r="G22" s="9">
        <v>52.47</v>
      </c>
    </row>
    <row r="23" spans="1:7" x14ac:dyDescent="0.2">
      <c r="A23" s="9" t="s">
        <v>77</v>
      </c>
      <c r="B23" s="9">
        <v>25</v>
      </c>
      <c r="C23" s="23">
        <v>1</v>
      </c>
      <c r="D23" s="9">
        <v>25</v>
      </c>
      <c r="E23" s="9">
        <v>3.57</v>
      </c>
      <c r="F23" s="9">
        <v>6.12</v>
      </c>
      <c r="G23" s="9">
        <v>4.37</v>
      </c>
    </row>
    <row r="24" spans="1:7" x14ac:dyDescent="0.2">
      <c r="A24" s="9" t="s">
        <v>79</v>
      </c>
      <c r="B24" s="9">
        <v>100</v>
      </c>
      <c r="C24" s="23">
        <v>1</v>
      </c>
      <c r="D24" s="9">
        <v>100</v>
      </c>
      <c r="E24" s="9">
        <v>14.29</v>
      </c>
      <c r="F24" s="9">
        <v>24.49</v>
      </c>
      <c r="G24" s="9">
        <v>17.489999999999998</v>
      </c>
    </row>
    <row r="25" spans="1:7" x14ac:dyDescent="0.2">
      <c r="A25" s="9" t="s">
        <v>80</v>
      </c>
      <c r="B25" s="9">
        <v>100</v>
      </c>
      <c r="C25" s="23">
        <v>1</v>
      </c>
      <c r="D25" s="9">
        <v>100</v>
      </c>
      <c r="E25" s="9">
        <v>14.29</v>
      </c>
      <c r="F25" s="9">
        <v>24.49</v>
      </c>
      <c r="G25" s="9">
        <v>17.489999999999998</v>
      </c>
    </row>
    <row r="26" spans="1:7" x14ac:dyDescent="0.2">
      <c r="A26" s="9" t="s">
        <v>109</v>
      </c>
      <c r="B26" s="9">
        <f>SUM(B19:B25)</f>
        <v>1040</v>
      </c>
      <c r="D26" s="9">
        <f>SUM(D19:D25)</f>
        <v>1040</v>
      </c>
      <c r="E26" s="26">
        <f>SUM(E19:E25)</f>
        <v>148.61999999999998</v>
      </c>
      <c r="F26" s="9">
        <f>SUM(F19:F25)</f>
        <v>254.70000000000002</v>
      </c>
      <c r="G26" s="9">
        <f>SUM(G19:G25)</f>
        <v>181.90000000000003</v>
      </c>
    </row>
    <row r="28" spans="1:7" x14ac:dyDescent="0.2">
      <c r="A28" s="9" t="s">
        <v>143</v>
      </c>
      <c r="B28" s="9">
        <f>B26+B16</f>
        <v>7890</v>
      </c>
      <c r="C28" s="23">
        <v>1</v>
      </c>
      <c r="D28" s="9">
        <f>D26+D16</f>
        <v>7890</v>
      </c>
      <c r="E28" s="27">
        <f>E26+E16</f>
        <v>1518.62</v>
      </c>
      <c r="F28" s="9">
        <f>F26+F16</f>
        <v>2446.6999999999998</v>
      </c>
      <c r="G28" s="9">
        <f>G26+G16</f>
        <v>1497.1</v>
      </c>
    </row>
  </sheetData>
  <mergeCells count="1">
    <mergeCell ref="A1:G1"/>
  </mergeCells>
  <phoneticPr fontId="3" type="noConversion"/>
  <pageMargins left="0.75" right="0.75" top="1" bottom="1" header="0.5" footer="0.5"/>
  <pageSetup orientation="portrait" horizontalDpi="384" verticalDpi="38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Marketing Plan</vt:lpstr>
      <vt:lpstr>Startup Worksheet</vt:lpstr>
      <vt:lpstr>Startup Expenses</vt:lpstr>
      <vt:lpstr>Startup Capital</vt:lpstr>
      <vt:lpstr>Opening Balance Sheet</vt:lpstr>
      <vt:lpstr>Pricing</vt:lpstr>
      <vt:lpstr>Cashflow</vt:lpstr>
      <vt:lpstr>Income Statement</vt:lpstr>
      <vt:lpstr>Depreciation Schedule</vt:lpstr>
      <vt:lpstr>CB</vt:lpstr>
      <vt:lpstr>Yr 2 &amp; 3</vt:lpstr>
      <vt:lpstr>Breakeven Analysis</vt:lpstr>
      <vt:lpstr>Cashflow!Print_Area</vt:lpstr>
      <vt:lpstr>CB!Print_Area</vt:lpstr>
      <vt:lpstr>'Depreciation Schedule'!Print_Area</vt:lpstr>
      <vt:lpstr>'Income Statement'!Print_Area</vt:lpstr>
      <vt:lpstr>'Opening Balance Sheet'!Print_Area</vt:lpstr>
      <vt:lpstr>Pricing!Print_Area</vt:lpstr>
      <vt:lpstr>'Startup Capital'!Print_Area</vt:lpstr>
      <vt:lpstr>'Startup Expenses'!Print_Area</vt:lpstr>
      <vt:lpstr>'Startup Worksheet'!Print_Area</vt:lpstr>
      <vt:lpstr>'Yr 2 &amp; 3'!Print_Area</vt:lpstr>
    </vt:vector>
  </TitlesOfParts>
  <Company>Beachmont Design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Serpa</dc:creator>
  <cp:lastModifiedBy>Lisa Serpa</cp:lastModifiedBy>
  <cp:lastPrinted>2004-05-09T23:18:23Z</cp:lastPrinted>
  <dcterms:created xsi:type="dcterms:W3CDTF">2004-04-09T02:38:18Z</dcterms:created>
  <dcterms:modified xsi:type="dcterms:W3CDTF">2021-01-30T15:14:29Z</dcterms:modified>
</cp:coreProperties>
</file>